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74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<sst xmlns="http://schemas.openxmlformats.org/spreadsheetml/2006/main" count="4344" uniqueCount="1027">
  <si>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</si>
  <si>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</si>
  <si>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</si>
  <si>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</si>
  <si>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</si>
  <si>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</si>
  <si>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</si>
  <si>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</si>
  <si>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</si>
  <si>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</si>
  <si>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</si>
  <si>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</si>
  <si>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</si>
  <si>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</si>
  <si>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</si>
  <si>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</si>
  <si>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</si>
  <si>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</si>
  <si>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</si>
  <si>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</si>
  <si>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</si>
  <si>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</si>
  <si>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</si>
  <si>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</si>
  <si>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</si>
  <si>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</si>
  <si>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</si>
  <si>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</si>
  <si>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</si>
  <si>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</si>
  <si>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</si>
  <si>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</si>
  <si>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</si>
  <si>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</si>
  <si>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</si>
  <si>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</si>
  <si>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</si>
  <si>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</si>
  <si>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</si>
  <si>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</si>
  <si>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</si>
  <si>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</si>
  <si>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</si>
  <si>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</si>
  <si>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</si>
  <si>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</si>
  <si>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</si>
  <si>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</si>
  <si>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</si>
  <si>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</si>
  <si>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</si>
  <si>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</si>
  <si>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</si>
  <si>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</si>
  <si>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</si>
  <si>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</si>
  <si>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</si>
  <si>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</si>
  <si>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</si>
  <si>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</si>
  <si>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</si>
  <si>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</si>
  <si>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</si>
  <si>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</si>
  <si>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</si>
  <si>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</si>
  <si>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</si>
  <si>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</si>
  <si>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</si>
  <si>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</si>
  <si>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</si>
  <si>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</si>
  <si>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</si>
  <si>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</si>
  <si>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</si>
  <si>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</si>
  <si>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</si>
  <si>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</si>
  <si>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</si>
  <si>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</si>
  <si>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</si>
  <si>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</si>
  <si>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</si>
  <si>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</si>
  <si>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</si>
  <si>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</si>
  <si>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</si>
  <si>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</si>
  <si>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</si>
  <si>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</si>
  <si>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</si>
  <si>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</si>
  <si>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</si>
  <si>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</si>
  <si>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</si>
  <si>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</si>
  <si>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</si>
  <si>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</si>
  <si>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</si>
  <si>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</si>
  <si>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</si>
  <si>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</si>
  <si>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</si>
  <si>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</si>
  <si>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</si>
  <si>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</si>
  <si>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</si>
  <si>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</si>
  <si>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</si>
  <si>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</si>
  <si>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</si>
  <si>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</si>
  <si>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</si>
  <si>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</si>
  <si>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</si>
  <si>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</si>
  <si>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</si>
  <si>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</si>
  <si>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</si>
  <si>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</si>
  <si>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</si>
  <si>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</si>
  <si>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</si>
  <si>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</si>
  <si>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</si>
  <si>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</si>
  <si>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</si>
  <si>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</si>
  <si>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</si>
  <si>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</si>
  <si>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</si>
  <si>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</si>
  <si>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</si>
  <si>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</si>
  <si>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</si>
  <si>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</si>
  <si>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</si>
  <si>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</si>
  <si>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</si>
  <si>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</si>
  <si>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</si>
  <si>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</si>
  <si>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</si>
  <si>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</si>
  <si>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</si>
  <si>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</si>
  <si>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</si>
  <si>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</si>
  <si>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</si>
  <si>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</si>
  <si>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</si>
  <si>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</si>
  <si>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</si>
  <si>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</si>
  <si>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</si>
  <si>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</si>
  <si>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</si>
  <si>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</si>
  <si>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</si>
  <si>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</si>
  <si>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</si>
  <si>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</si>
  <si>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</si>
  <si>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</si>
  <si>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</si>
  <si>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</si>
  <si>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</si>
  <si>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</si>
  <si>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</si>
  <si>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</si>
  <si>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</si>
  <si>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</si>
  <si>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</si>
  <si>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</si>
  <si>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</si>
  <si>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</si>
  <si>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</si>
  <si>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</si>
  <si>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</si>
  <si>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</si>
  <si>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</si>
  <si>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</si>
  <si>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</si>
  <si>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</si>
  <si>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</si>
  <si>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</si>
  <si>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</si>
  <si>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</si>
  <si>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</si>
  <si>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</si>
  <si>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</si>
  <si>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</si>
  <si>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</si>
  <si>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</si>
  <si>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</si>
  <si>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</si>
  <si>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</si>
  <si>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</si>
  <si>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</si>
  <si>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</si>
  <si>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</si>
  <si>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</si>
  <si>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</si>
  <si>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</si>
  <si>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</si>
  <si>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</si>
  <si>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</si>
  <si>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</si>
  <si>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</si>
  <si>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</si>
  <si>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</si>
  <si>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</si>
  <si>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</si>
  <si>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</si>
  <si>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</si>
  <si>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</si>
  <si>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</si>
  <si>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</si>
  <si>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</si>
  <si>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</si>
  <si>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</si>
  <si>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</si>
  <si>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</si>
  <si>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</si>
  <si>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</si>
  <si>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</si>
  <si>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</si>
  <si>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</si>
  <si>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</si>
  <si>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</si>
  <si>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</si>
  <si>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</si>
  <si>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</si>
  <si>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</si>
  <si>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</si>
  <si>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</si>
  <si>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</si>
  <si>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</si>
  <si>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</si>
  <si>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</si>
  <si>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</si>
  <si>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</si>
  <si>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</si>
  <si>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</si>
  <si>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</si>
  <si>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</si>
  <si>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</si>
  <si>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</si>
  <si>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</si>
  <si>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</si>
  <si>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</si>
  <si>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</si>
  <si>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</si>
  <si>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</si>
  <si>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</si>
  <si>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</si>
  <si>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</si>
  <si>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</si>
  <si>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</si>
  <si>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</si>
  <si>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</si>
  <si>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</si>
  <si>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</si>
  <si>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</si>
  <si>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</si>
  <si>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</si>
  <si>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</si>
  <si>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</si>
  <si>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</si>
  <si>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</si>
  <si>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</si>
  <si>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</si>
  <si>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</si>
  <si>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</si>
  <si>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</si>
  <si>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</si>
  <si>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</si>
  <si>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</si>
  <si>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</si>
  <si>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</si>
  <si>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</si>
  <si>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</si>
  <si>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</si>
  <si>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</si>
  <si>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</si>
  <si>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</si>
  <si>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</si>
  <si>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</si>
  <si>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</si>
  <si>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</si>
  <si>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</si>
  <si>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</si>
  <si>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</si>
  <si>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</si>
  <si>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</si>
  <si>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</si>
  <si>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</si>
  <si>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</si>
  <si>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</si>
  <si>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</si>
  <si>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</si>
  <si>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</si>
  <si>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</si>
  <si>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</si>
  <si>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</si>
  <si>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</si>
  <si>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</si>
  <si>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</si>
  <si>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</si>
  <si>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</si>
  <si>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</si>
  <si>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</si>
  <si>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</si>
  <si>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</si>
  <si>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</si>
  <si>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</si>
  <si>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</si>
  <si>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</si>
  <si>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</si>
  <si>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</si>
  <si>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</si>
  <si>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</si>
  <si>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</si>
  <si>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</si>
  <si>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</si>
  <si>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</si>
  <si>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</si>
  <si>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</si>
  <si>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</si>
  <si>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</si>
  <si>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</si>
  <si>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</si>
  <si>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</si>
  <si>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</si>
  <si>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</si>
  <si>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</si>
  <si>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</si>
  <si>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</si>
  <si>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</si>
  <si>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</si>
  <si>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</si>
  <si>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</si>
  <si>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</si>
  <si>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</si>
  <si>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</si>
  <si>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</si>
  <si>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</si>
  <si>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</si>
  <si>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</si>
  <si>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</si>
  <si>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</si>
  <si>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</si>
  <si>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</si>
  <si>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</si>
  <si>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</si>
  <si>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</si>
  <si>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</si>
  <si>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</si>
  <si>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</si>
  <si>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</si>
  <si>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</si>
  <si>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</si>
  <si>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</si>
  <si>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</si>
  <si>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</si>
  <si>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</si>
  <si>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</si>
  <si>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</si>
  <si>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</si>
  <si>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</si>
  <si>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</si>
  <si>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</si>
  <si>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</si>
  <si>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</si>
  <si>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</si>
  <si>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</si>
  <si>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</si>
  <si>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</si>
  <si>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</si>
  <si>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</si>
  <si>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</si>
  <si>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</si>
  <si>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</si>
  <si>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</si>
  <si>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</si>
  <si>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</si>
  <si>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</si>
  <si>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</si>
  <si>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</si>
  <si>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</si>
  <si>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</si>
  <si>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</si>
  <si>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</si>
  <si>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</si>
  <si>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</si>
  <si>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</si>
  <si>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</si>
  <si>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</si>
  <si>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</si>
  <si>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</si>
  <si>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</si>
  <si>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</si>
  <si>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</si>
  <si>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</si>
  <si>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</si>
  <si>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</si>
  <si>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</si>
  <si>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</si>
  <si>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</si>
  <si>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</si>
  <si>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</si>
  <si>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</si>
  <si>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</si>
  <si>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</si>
  <si>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</si>
  <si>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</si>
  <si>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</si>
  <si>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</si>
  <si>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</si>
  <si>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</si>
  <si>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</si>
  <si>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</si>
  <si>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</si>
  <si>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</si>
  <si>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</si>
  <si>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</si>
  <si>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</si>
  <si>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</si>
  <si>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</si>
  <si>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</si>
  <si>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</si>
  <si>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</si>
  <si>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</si>
  <si>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</si>
  <si>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</si>
  <si>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</si>
  <si>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</si>
  <si>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</si>
  <si>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</si>
  <si>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</si>
  <si>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</si>
  <si>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</si>
  <si>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</si>
  <si>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</si>
  <si>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</si>
  <si>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</si>
  <si>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</si>
  <si>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</si>
  <si>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</si>
  <si>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</si>
  <si>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</si>
  <si>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</si>
  <si>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</si>
  <si>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</si>
  <si>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</si>
  <si>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</si>
  <si>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</si>
  <si>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</si>
  <si>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</si>
  <si>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</si>
  <si>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</si>
  <si>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</si>
  <si>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</si>
  <si>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</si>
  <si>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</si>
  <si>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</si>
  <si>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</si>
  <si>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</si>
  <si>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</si>
  <si>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</si>
  <si>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</si>
  <si>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</si>
  <si>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</si>
  <si>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</si>
  <si>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</si>
  <si>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</si>
  <si>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</si>
  <si>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</si>
  <si>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</si>
  <si>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</si>
  <si>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</si>
  <si>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</si>
  <si>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</si>
  <si>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</si>
  <si>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</si>
  <si>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</si>
  <si>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</si>
  <si>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</si>
  <si>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</si>
  <si>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</si>
  <si>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</si>
  <si>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</si>
  <si>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</si>
  <si>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</si>
  <si>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</si>
  <si>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</si>
  <si>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</si>
  <si>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</si>
  <si>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</si>
  <si>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</si>
  <si>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</si>
  <si>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</si>
  <si>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</si>
  <si>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</si>
  <si>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</si>
  <si>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</si>
  <si>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</si>
  <si>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</si>
  <si>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</si>
  <si>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</si>
  <si>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</si>
  <si>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</si>
  <si>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</si>
  <si>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</si>
  <si>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</si>
  <si>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</si>
  <si>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</si>
  <si>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</si>
  <si>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</si>
  <si>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</si>
  <si>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</si>
  <si>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</si>
  <si>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</si>
  <si>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</si>
  <si>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</si>
  <si>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</si>
  <si>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</si>
  <si>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</si>
  <si>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</si>
  <si>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</si>
  <si>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</si>
  <si>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</si>
  <si>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</si>
  <si>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</si>
  <si>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</si>
  <si>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</si>
  <si>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</si>
  <si>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</si>
  <si>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</si>
  <si>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</si>
  <si>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</si>
  <si>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</si>
  <si>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</si>
  <si>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</si>
  <si>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</si>
  <si>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</si>
  <si>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</si>
  <si>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</si>
  <si>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</si>
  <si>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</si>
  <si>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</si>
  <si>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</si>
  <si>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</si>
  <si>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</si>
  <si>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</si>
  <si>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</si>
  <si>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</si>
  <si>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</si>
  <si>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</si>
  <si>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</si>
  <si>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</si>
  <si>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</si>
  <si>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</si>
  <si>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</si>
  <si>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</si>
  <si>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</si>
  <si>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</si>
  <si>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</si>
  <si>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</si>
  <si>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</si>
  <si>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</si>
  <si>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</si>
  <si>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</si>
  <si>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</si>
  <si>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</si>
  <si>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</si>
  <si>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</si>
  <si>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</si>
  <si>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</si>
  <si>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</si>
  <si>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</si>
  <si>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</si>
  <si>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</si>
  <si>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</si>
  <si>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</si>
  <si>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</si>
  <si>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</si>
  <si>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</si>
  <si>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</si>
  <si>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</si>
  <si>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</si>
  <si>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</si>
  <si>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</si>
  <si>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</si>
  <si>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</si>
  <si>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</si>
  <si>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</si>
  <si>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</si>
  <si>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</si>
  <si>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</si>
  <si>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</si>
  <si>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</si>
  <si>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</si>
  <si>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</si>
  <si>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</si>
  <si>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</si>
  <si>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</si>
  <si>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</si>
  <si>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</si>
  <si>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</si>
  <si>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</si>
  <si>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</si>
  <si>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</si>
  <si>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</si>
  <si>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</si>
  <si>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</si>
  <si>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</si>
  <si>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</si>
  <si>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</si>
  <si>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</si>
  <si>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</si>
  <si>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</si>
  <si>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</si>
  <si>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</si>
  <si>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</si>
  <si>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</si>
  <si>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</si>
  <si>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</si>
  <si>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</si>
  <si>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</si>
  <si>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</si>
  <si>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</si>
  <si>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</si>
  <si>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</si>
  <si>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</si>
  <si>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</si>
  <si>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</si>
  <si>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</si>
  <si>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</si>
  <si>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</si>
  <si>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</si>
  <si>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</si>
  <si>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</si>
  <si>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</si>
  <si>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</si>
  <si>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</si>
  <si>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</si>
  <si>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</si>
  <si>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</si>
  <si>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</si>
  <si>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</si>
  <si>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</si>
  <si>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</si>
  <si>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</si>
  <si>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</si>
  <si>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</si>
  <si>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</si>
  <si>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</si>
  <si>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</si>
  <si>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</si>
  <si>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</si>
  <si>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</si>
  <si>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</si>
  <si>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</si>
  <si>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</si>
  <si>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</si>
  <si>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</si>
  <si>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</si>
  <si>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</si>
  <si>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</si>
  <si>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</si>
  <si>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</si>
  <si>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</si>
  <si>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</si>
  <si>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</si>
  <si>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</si>
  <si>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</si>
  <si>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</si>
  <si>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</si>
  <si>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</si>
  <si>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</si>
  <si>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</si>
  <si>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</si>
  <si>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</si>
  <si>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</si>
  <si>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</si>
  <si>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</si>
  <si>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</si>
  <si>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</si>
  <si>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</si>
  <si>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</si>
  <si>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</si>
  <si>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</si>
  <si>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</si>
  <si>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</si>
  <si>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</si>
  <si>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</si>
  <si>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</si>
  <si>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</si>
  <si>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</si>
  <si>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</si>
  <si>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</si>
  <si>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</si>
  <si>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</si>
  <si>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</si>
  <si>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</si>
  <si>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</si>
  <si>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</si>
  <si>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</si>
  <si>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</si>
  <si>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</si>
  <si>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</si>
  <si>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</si>
  <si>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</si>
  <si>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</si>
  <si>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</si>
  <si>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</si>
  <si>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</si>
  <si>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</si>
  <si>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</si>
  <si>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</si>
  <si>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</si>
  <si>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</si>
  <si>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</si>
  <si>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</si>
  <si>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</si>
  <si>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</si>
  <si>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</si>
  <si>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</si>
  <si>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</si>
  <si>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</si>
  <si>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</si>
  <si>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</si>
  <si>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</si>
  <si>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</si>
  <si>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</si>
  <si>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</si>
  <si>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</si>
  <si>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</si>
  <si>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</si>
  <si>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</si>
  <si>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</si>
  <si>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</si>
  <si>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</si>
  <si>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</si>
  <si>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</si>
  <si>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</si>
  <si>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</si>
  <si>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</si>
  <si>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</si>
  <si>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</si>
  <si>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</si>
  <si>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</si>
  <si>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</si>
  <si>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</si>
  <si>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</si>
  <si>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</si>
  <si>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</si>
  <si>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</si>
  <si>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</si>
  <si>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</si>
  <si>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</si>
  <si>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</si>
  <si>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</si>
  <si>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</si>
  <si>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</si>
  <si>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</si>
  <si>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</si>
  <si>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</si>
  <si>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</si>
  <si>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</si>
  <si>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</si>
  <si>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</si>
  <si>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</si>
  <si>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</si>
  <si>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</si>
  <si>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</si>
  <si>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</si>
  <si>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</si>
  <si>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</si>
  <si>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</si>
  <si>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</si>
  <si>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</si>
  <si>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</si>
  <si>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</si>
  <si>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</si>
  <si>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</si>
  <si>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</si>
  <si>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</si>
  <si>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</si>
  <si>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</si>
  <si>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</si>
  <si>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</si>
  <si>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</si>
  <si>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</si>
  <si>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</si>
  <si>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</si>
  <si>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</si>
  <si>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</si>
  <si>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</si>
  <si>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</si>
  <si>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</si>
  <si>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</si>
  <si>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</si>
  <si>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</si>
  <si>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</si>
  <si>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</si>
  <si>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</si>
  <si>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</si>
  <si>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</si>
  <si>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</si>
  <si>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</si>
  <si>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</si>
  <si>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</si>
  <si>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</si>
  <si>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</si>
  <si>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</si>
  <si>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</si>
  <si>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</si>
  <si>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</si>
  <si>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</si>
  <si>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</si>
  <si>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</si>
  <si>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</si>
  <si>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</si>
  <si>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</si>
  <si>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</si>
  <si>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</si>
  <si>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</si>
  <si>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</si>
  <si>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</si>
  <si>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</si>
  <si>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</si>
  <si>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</si>
  <si>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</si>
  <si>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</si>
  <si>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</si>
  <si>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</si>
  <si>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</si>
  <si>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</si>
  <si>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</si>
  <si>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</si>
  <si>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</si>
  <si>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</si>
  <si>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</si>
  <si>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</si>
  <si>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</si>
  <si>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</si>
  <si>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</si>
  <si>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</si>
  <si>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</si>
  <si>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</si>
  <si>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</si>
  <si>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</si>
  <si>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</si>
  <si>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</si>
  <si>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</si>
  <si>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</si>
  <si>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</si>
  <si>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</si>
  <si>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</si>
  <si>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</si>
  <si>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</si>
  <si>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</si>
  <si>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</si>
  <si>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</si>
  <si>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</si>
  <si>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</si>
  <si>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</si>
  <si>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</si>
  <si>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</si>
  <si>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</si>
  <si>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</si>
  <si>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</si>
  <si>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</si>
  <si>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</si>
  <si>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</si>
  <si>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</si>
  <si>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</si>
  <si>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</si>
  <si>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</si>
  <si>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</si>
  <si>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</si>
  <si>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</si>
  <si>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</si>
  <si>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</si>
  <si>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</si>
  <si>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</si>
  <si>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</si>
  <si>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</si>
  <si>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</si>
  <si>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</si>
  <si>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</si>
  <si>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</si>
  <si>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</si>
  <si>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</si>
  <si>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</si>
  <si>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</si>
  <si>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</si>
  <si>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</si>
  <si>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</si>
  <si>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</si>
  <si>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</si>
  <si>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</si>
  <si>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</si>
  <si>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</si>
  <si>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</si>
  <si>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</si>
  <si>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</si>
  <si>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</si>
  <si>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</si>
  <si>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</si>
  <si>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</si>
  <si>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</si>
  <si>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</si>
  <si>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</si>
  <si>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</si>
  <si>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</si>
  <si>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</si>
  <si>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</si>
  <si>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</si>
  <si>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</si>
  <si>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</si>
  <si>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</si>
  <si>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</si>
  <si>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</si>
  <si>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</si>
  <si>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</si>
  <si>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</si>
  <si>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</si>
  <si>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</si>
  <si>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</si>
  <si>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</si>
  <si>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</si>
  <si>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</si>
  <si>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</si>
  <si>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</si>
  <si>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</si>
  <si>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</si>
  <si>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</si>
  <si>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</si>
  <si>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</si>
  <si>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</si>
  <si>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</si>
  <si>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</si>
  <si>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</si>
  <si>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</si>
  <si>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</si>
  <si>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</si>
  <si>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</si>
  <si>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</si>
  <si>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</si>
  <si>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</si>
  <si>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</si>
  <si>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</si>
  <si>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</si>
  <si>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</si>
  <si>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</si>
  <si>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</si>
  <si>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</si>
  <si>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</si>
  <si>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</si>
  <si>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</si>
  <si>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</si>
  <si>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</si>
  <si>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</si>
  <si>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</si>
  <si>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</si>
  <si>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</si>
  <si>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</si>
  <si>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</si>
  <si>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</si>
  <si>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</si>
  <si>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</si>
  <si>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</si>
  <si>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</si>
  <si>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</si>
  <si>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</si>
  <si>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</si>
  <si>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</si>
  <si>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</si>
  <si>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</si>
  <si>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</si>
  <si>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</si>
  <si>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</si>
  <si>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</si>
  <si>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</si>
  <si>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</si>
  <si>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</si>
  <si>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СИНЕРГОН ХОЛДИНГ АД</t>
  </si>
  <si>
    <t>121228499</t>
  </si>
  <si>
    <t>Марин Стоянов</t>
  </si>
  <si>
    <t>Изпълнителен директор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</si>
  <si>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</si>
  <si>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</si>
  <si>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</si>
  <si>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</si>
  <si>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</si>
  <si>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</si>
  <si>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</si>
  <si>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Финансов директор</t>
  </si>
  <si>
    <t>1. Светлина АД</t>
  </si>
  <si>
    <t>2. Лакпром АД</t>
  </si>
  <si>
    <t>3. Шамот АД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</si>
  <si>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</si>
  <si>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</si>
  <si>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</si>
  <si>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</si>
  <si>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</si>
  <si>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</si>
  <si>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</si>
  <si>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11. Ритейл Инженеринг ЕООД</t>
  </si>
  <si>
    <t>12. Еп Пи Газ ЕООД в ликвидация</t>
  </si>
  <si>
    <t>14. София Експо ЕООД</t>
  </si>
  <si>
    <t>15. Топливо АД</t>
  </si>
  <si>
    <t>16. Топливо Газ ЕООД</t>
  </si>
  <si>
    <t>17. Витал Газ ЕООД</t>
  </si>
  <si>
    <t>18. Енерджи Делта ЕООД</t>
  </si>
  <si>
    <t>19. Белчински минерални банки ЕООД</t>
  </si>
  <si>
    <t>21. Синергон Енерджи ЕООД</t>
  </si>
  <si>
    <t>1. Хевея Ким АД</t>
  </si>
  <si>
    <t>1. Панайот Волов АД</t>
  </si>
  <si>
    <t>2. Елпром АД</t>
  </si>
  <si>
    <t>13. Синергон Петролеум ООД</t>
  </si>
  <si>
    <t xml:space="preserve">......................... </t>
  </si>
  <si>
    <t>.......................</t>
  </si>
  <si>
    <t>20. Премиер Плевен EООД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</si>
</sst>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43129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42736</v>
      </c>
    </row>
    <row r="10" spans="1:2" ht="15">
      <c r="A10" s="7" t="s">
        <v>2</v>
      </c>
      <c r="B10" s="578">
        <v>43100</v>
      </c>
    </row>
    <row r="11" spans="1:2" ht="15">
      <c r="A11" s="7" t="s">
        <v>977</v>
      </c>
      <c r="B11" s="578">
        <v>43129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8" t="s">
        <v>996</v>
      </c>
    </row>
    <row r="24" spans="1:2" ht="15">
      <c r="A24" s="10" t="s">
        <v>918</v>
      </c>
      <c r="B24" s="689" t="s">
        <v>997</v>
      </c>
    </row>
    <row r="25" spans="1:2" ht="15">
      <c r="A25" s="7" t="s">
        <v>921</v>
      </c>
      <c r="B25" s="690" t="s">
        <v>998</v>
      </c>
    </row>
    <row r="26" spans="1:2" ht="15">
      <c r="A26" s="10" t="s">
        <v>970</v>
      </c>
      <c r="B26" s="579" t="s">
        <v>999</v>
      </c>
    </row>
    <row r="27" spans="1:2" ht="15">
      <c r="A27" s="10" t="s">
        <v>971</v>
      </c>
      <c r="B27" s="579" t="s">
        <v>1000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143029</v>
      </c>
      <c r="D6" s="674">
        <f aca="true" t="shared" si="0" ref="D6:D15">C6-E6</f>
        <v>0</v>
      </c>
      <c r="E6" s="673">
        <f>'1-Баланс'!G95</f>
        <v>143029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135034</v>
      </c>
      <c r="D7" s="674">
        <f t="shared" si="0"/>
        <v>116675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716</v>
      </c>
      <c r="D8" s="674">
        <f t="shared" si="0"/>
        <v>0</v>
      </c>
      <c r="E8" s="673">
        <f>ABS('2-Отчет за доходите'!C44)-ABS('2-Отчет за доходите'!G44)</f>
        <v>716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51</v>
      </c>
      <c r="D9" s="674">
        <f t="shared" si="0"/>
        <v>0</v>
      </c>
      <c r="E9" s="673">
        <f>'3-Отчет за паричния поток'!C45</f>
        <v>51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58</v>
      </c>
      <c r="D10" s="674">
        <f t="shared" si="0"/>
        <v>0</v>
      </c>
      <c r="E10" s="673">
        <f>'3-Отчет за паричния поток'!C46</f>
        <v>58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135034</v>
      </c>
      <c r="D11" s="674">
        <f t="shared" si="0"/>
        <v>0</v>
      </c>
      <c r="E11" s="673">
        <f>'4-Отчет за собствения капитал'!L34</f>
        <v>135034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96609</v>
      </c>
      <c r="D12" s="674">
        <f t="shared" si="0"/>
        <v>-6005</v>
      </c>
      <c r="E12" s="673">
        <f>'Справка 5'!C42+'Справка 5'!C172</f>
        <v>102614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14</v>
      </c>
      <c r="D14" s="674">
        <f t="shared" si="0"/>
        <v>0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6</v>
      </c>
      <c r="D15" s="674">
        <f t="shared" si="0"/>
        <v>0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2.1373134328358208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0.005302368292430055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0.08955597248280175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0.005005977808696139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1.0825074902051164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7.275274056029232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7.267965895249695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0.07673568818514007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0.07064555420219244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0.03218059558117195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0.0023421823546273834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0.050447232223222324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0.05920731075136632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0.055897755000734115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1025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0.007590680865559785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0.10953800298062594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7.769679300291545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10404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10410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96629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96609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14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96629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29177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29177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840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137056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5904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5904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5973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143029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31138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14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34768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81191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81191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716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81907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135034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6106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977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91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7174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7174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690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107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99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23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821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821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143029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323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542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73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1905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1879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2865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309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5502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5813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8678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716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8678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716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716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716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9394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312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335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1115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7836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107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9059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9394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9394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9394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403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-286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-610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-141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1090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-349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7636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7743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-12958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8659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-1325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203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-5421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299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-2614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-2315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51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58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58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31138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31138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31138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31138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14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14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14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14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81402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81402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716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82118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82118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-211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-211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-211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-211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134318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134318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716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135034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135034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12283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1154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81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54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13604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101675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101655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14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6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101675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115283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550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550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550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552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96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96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96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96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12283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1154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82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55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13606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102129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102109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14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6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102129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115739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1879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1879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5500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5500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5500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7379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10404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1154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82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55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11727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96629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96609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14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6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96629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108360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1154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77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50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1313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1317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1154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78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53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1317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1321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1154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78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53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1317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1321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10404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10410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96629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96609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14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6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96629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107039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29177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29177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29177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840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5904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5904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5904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35921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5904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5904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5904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5904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29177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29177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29177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840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30017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6106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6106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977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977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91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7174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99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99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690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690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798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7972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99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99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690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690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798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798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6106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6106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977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977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91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7174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7174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22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23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23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48627839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48627839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1200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1200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60340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60340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5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5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60340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60340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5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5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5'!C42</f>
        <v>102614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5'!C139</f>
        <v>102634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5'!E42</f>
        <v>11616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5'!E139</f>
        <v>11616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5'!F42</f>
        <v>90998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5'!F139</f>
        <v>91018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K37" sqref="K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10404</v>
      </c>
      <c r="D12" s="196">
        <v>12283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4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.75">
      <c r="A19" s="89" t="s">
        <v>49</v>
      </c>
      <c r="B19" s="91" t="s">
        <v>50</v>
      </c>
      <c r="C19" s="197">
        <v>2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10410</v>
      </c>
      <c r="D20" s="598">
        <f>SUM(D12:D19)</f>
        <v>12291</v>
      </c>
      <c r="E20" s="89" t="s">
        <v>54</v>
      </c>
      <c r="F20" s="93" t="s">
        <v>55</v>
      </c>
      <c r="G20" s="197">
        <v>31138</v>
      </c>
      <c r="H20" s="197">
        <v>31138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14</v>
      </c>
      <c r="H21" s="197">
        <v>14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34768</v>
      </c>
      <c r="H26" s="598">
        <f>H20+H21+H22</f>
        <v>34768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81191</v>
      </c>
      <c r="H28" s="596">
        <f>SUM(H29:H31)</f>
        <v>81402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81191</v>
      </c>
      <c r="H29" s="197">
        <v>81402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716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81907</v>
      </c>
      <c r="H34" s="598">
        <f>H28+H32+H33</f>
        <v>81191</v>
      </c>
    </row>
    <row r="35" spans="1:8" ht="15">
      <c r="A35" s="89" t="s">
        <v>106</v>
      </c>
      <c r="B35" s="94" t="s">
        <v>107</v>
      </c>
      <c r="C35" s="595">
        <f>SUM(C36:C39)</f>
        <v>96629</v>
      </c>
      <c r="D35" s="596">
        <f>SUM(D36:D39)</f>
        <v>101675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96609</v>
      </c>
      <c r="D36" s="197">
        <v>101655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135034</v>
      </c>
      <c r="H37" s="600">
        <f>H26+H18+H34</f>
        <v>134318</v>
      </c>
    </row>
    <row r="38" spans="1:13" ht="15">
      <c r="A38" s="89" t="s">
        <v>113</v>
      </c>
      <c r="B38" s="91" t="s">
        <v>114</v>
      </c>
      <c r="C38" s="197">
        <v>14</v>
      </c>
      <c r="D38" s="197">
        <v>14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6</v>
      </c>
      <c r="D39" s="197">
        <v>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6106</v>
      </c>
      <c r="H44" s="197">
        <v>7827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977</v>
      </c>
      <c r="H45" s="197">
        <v>1378</v>
      </c>
    </row>
    <row r="46" spans="1:13" ht="15.75">
      <c r="A46" s="473" t="s">
        <v>137</v>
      </c>
      <c r="B46" s="96" t="s">
        <v>138</v>
      </c>
      <c r="C46" s="597">
        <f>C35+C40+C45</f>
        <v>96629</v>
      </c>
      <c r="D46" s="598">
        <f>D35+D40+D45</f>
        <v>101675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29177</v>
      </c>
      <c r="D48" s="197">
        <v>25452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91</v>
      </c>
      <c r="H49" s="197">
        <v>85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7174</v>
      </c>
      <c r="H50" s="596">
        <f>SUM(H44:H49)</f>
        <v>9290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29177</v>
      </c>
      <c r="D52" s="598">
        <f>SUM(D48:D51)</f>
        <v>25452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840</v>
      </c>
      <c r="D55" s="479">
        <v>840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137056</v>
      </c>
      <c r="D56" s="602">
        <f>D20+D21+D22+D28+D33+D46+D52+D54+D55</f>
        <v>140258</v>
      </c>
      <c r="E56" s="100" t="s">
        <v>850</v>
      </c>
      <c r="F56" s="99" t="s">
        <v>172</v>
      </c>
      <c r="G56" s="599">
        <f>G50+G52+G53+G54+G55</f>
        <v>7174</v>
      </c>
      <c r="H56" s="600">
        <f>H50+H52+H53+H54+H55</f>
        <v>9290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690</v>
      </c>
      <c r="H59" s="197">
        <v>985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107</v>
      </c>
      <c r="H61" s="596">
        <f>SUM(H62:H68)</f>
        <v>1020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99</v>
      </c>
      <c r="H62" s="197">
        <v>1013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">
      <c r="A68" s="89" t="s">
        <v>206</v>
      </c>
      <c r="B68" s="91" t="s">
        <v>207</v>
      </c>
      <c r="C68" s="197">
        <v>5904</v>
      </c>
      <c r="D68" s="197">
        <v>5308</v>
      </c>
      <c r="E68" s="89" t="s">
        <v>212</v>
      </c>
      <c r="F68" s="93" t="s">
        <v>213</v>
      </c>
      <c r="G68" s="197">
        <v>5</v>
      </c>
      <c r="H68" s="197">
        <v>4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7">
        <v>1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23</v>
      </c>
      <c r="H70" s="197">
        <v>22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821</v>
      </c>
      <c r="H71" s="598">
        <f>H59+H60+H61+H69+H70</f>
        <v>2028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5904</v>
      </c>
      <c r="D76" s="598">
        <f>SUM(D68:D75)</f>
        <v>5308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5</v>
      </c>
      <c r="D79" s="596">
        <f>SUM(D80:D82)</f>
        <v>5</v>
      </c>
      <c r="E79" s="205" t="s">
        <v>849</v>
      </c>
      <c r="F79" s="99" t="s">
        <v>241</v>
      </c>
      <c r="G79" s="599">
        <f>G71+G73+G75+G77</f>
        <v>821</v>
      </c>
      <c r="H79" s="600">
        <f>H71+H73+H75+H77</f>
        <v>2028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5</v>
      </c>
      <c r="D82" s="196">
        <v>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7">
        <v>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53</v>
      </c>
      <c r="D89" s="197">
        <v>47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58</v>
      </c>
      <c r="D92" s="598">
        <f>SUM(D88:D91)</f>
        <v>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14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5973</v>
      </c>
      <c r="D94" s="602">
        <f>D65+D76+D85+D92+D93</f>
        <v>5378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143029</v>
      </c>
      <c r="D95" s="604">
        <f>D94+D56</f>
        <v>145636</v>
      </c>
      <c r="E95" s="229" t="s">
        <v>942</v>
      </c>
      <c r="F95" s="489" t="s">
        <v>268</v>
      </c>
      <c r="G95" s="603">
        <f>G37+G40+G56+G79</f>
        <v>143029</v>
      </c>
      <c r="H95" s="604">
        <f>H37+H40+H56+H79</f>
        <v>145636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43129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991</v>
      </c>
      <c r="C103" s="700"/>
      <c r="D103" s="700"/>
      <c r="E103" s="700"/>
      <c r="M103" s="98"/>
    </row>
    <row r="104" spans="1:5" ht="21.75" customHeight="1">
      <c r="A104" s="695"/>
      <c r="B104" s="700" t="s">
        <v>1025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8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18</v>
      </c>
      <c r="D12" s="317">
        <v>29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323</v>
      </c>
      <c r="D13" s="317">
        <v>333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4</v>
      </c>
      <c r="D14" s="317">
        <v>5</v>
      </c>
      <c r="E14" s="245" t="s">
        <v>285</v>
      </c>
      <c r="F14" s="240" t="s">
        <v>286</v>
      </c>
      <c r="G14" s="316">
        <v>312</v>
      </c>
      <c r="H14" s="317">
        <v>312</v>
      </c>
    </row>
    <row r="15" spans="1:8" ht="15">
      <c r="A15" s="194" t="s">
        <v>287</v>
      </c>
      <c r="B15" s="190" t="s">
        <v>288</v>
      </c>
      <c r="C15" s="316">
        <v>542</v>
      </c>
      <c r="D15" s="317">
        <v>550</v>
      </c>
      <c r="E15" s="245" t="s">
        <v>79</v>
      </c>
      <c r="F15" s="240" t="s">
        <v>289</v>
      </c>
      <c r="G15" s="316">
        <v>23</v>
      </c>
      <c r="H15" s="317">
        <v>23</v>
      </c>
    </row>
    <row r="16" spans="1:8" ht="15.75">
      <c r="A16" s="194" t="s">
        <v>290</v>
      </c>
      <c r="B16" s="190" t="s">
        <v>291</v>
      </c>
      <c r="C16" s="316">
        <v>73</v>
      </c>
      <c r="D16" s="317">
        <v>73</v>
      </c>
      <c r="E16" s="236" t="s">
        <v>52</v>
      </c>
      <c r="F16" s="264" t="s">
        <v>292</v>
      </c>
      <c r="G16" s="628">
        <f>SUM(G12:G15)</f>
        <v>335</v>
      </c>
      <c r="H16" s="629">
        <f>SUM(H12:H15)</f>
        <v>335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1905</v>
      </c>
      <c r="D19" s="317">
        <v>3273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1879</v>
      </c>
      <c r="D20" s="317">
        <v>743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2865</v>
      </c>
      <c r="D22" s="629">
        <f>SUM(D12:D18)+D19</f>
        <v>4263</v>
      </c>
      <c r="E22" s="194" t="s">
        <v>309</v>
      </c>
      <c r="F22" s="237" t="s">
        <v>310</v>
      </c>
      <c r="G22" s="316">
        <v>1115</v>
      </c>
      <c r="H22" s="317">
        <v>1088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7836</v>
      </c>
      <c r="H23" s="317">
        <v>2360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107</v>
      </c>
      <c r="H24" s="317">
        <v>368</v>
      </c>
    </row>
    <row r="25" spans="1:8" ht="30.75">
      <c r="A25" s="194" t="s">
        <v>316</v>
      </c>
      <c r="B25" s="237" t="s">
        <v>317</v>
      </c>
      <c r="C25" s="316">
        <v>309</v>
      </c>
      <c r="D25" s="317">
        <v>450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2</v>
      </c>
      <c r="D27" s="317"/>
      <c r="E27" s="236" t="s">
        <v>104</v>
      </c>
      <c r="F27" s="238" t="s">
        <v>326</v>
      </c>
      <c r="G27" s="628">
        <f>SUM(G22:G26)</f>
        <v>9059</v>
      </c>
      <c r="H27" s="629">
        <f>SUM(H22:H26)</f>
        <v>3817</v>
      </c>
    </row>
    <row r="28" spans="1:8" ht="15">
      <c r="A28" s="194" t="s">
        <v>79</v>
      </c>
      <c r="B28" s="237" t="s">
        <v>327</v>
      </c>
      <c r="C28" s="316">
        <v>5502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5813</v>
      </c>
      <c r="D29" s="629">
        <f>SUM(D25:D28)</f>
        <v>452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8678</v>
      </c>
      <c r="D31" s="635">
        <f>D29+D22</f>
        <v>4715</v>
      </c>
      <c r="E31" s="251" t="s">
        <v>824</v>
      </c>
      <c r="F31" s="266" t="s">
        <v>331</v>
      </c>
      <c r="G31" s="253">
        <f>G16+G18+G27</f>
        <v>9394</v>
      </c>
      <c r="H31" s="254">
        <f>H16+H18+H27</f>
        <v>4152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716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563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8678</v>
      </c>
      <c r="D36" s="637">
        <f>D31-D34+D35</f>
        <v>4715</v>
      </c>
      <c r="E36" s="262" t="s">
        <v>346</v>
      </c>
      <c r="F36" s="256" t="s">
        <v>347</v>
      </c>
      <c r="G36" s="267">
        <f>G35-G34+G31</f>
        <v>9394</v>
      </c>
      <c r="H36" s="268">
        <f>H35-H34+H31</f>
        <v>4152</v>
      </c>
    </row>
    <row r="37" spans="1:8" ht="15.75">
      <c r="A37" s="261" t="s">
        <v>348</v>
      </c>
      <c r="B37" s="231" t="s">
        <v>349</v>
      </c>
      <c r="C37" s="634">
        <f>IF((G36-C36)&gt;0,G36-C36,0)</f>
        <v>716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563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-352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>
        <v>-352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716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211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716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211</v>
      </c>
    </row>
    <row r="45" spans="1:8" ht="15.75" thickBot="1">
      <c r="A45" s="270" t="s">
        <v>371</v>
      </c>
      <c r="B45" s="271" t="s">
        <v>372</v>
      </c>
      <c r="C45" s="630">
        <f>C36+C38+C42</f>
        <v>9394</v>
      </c>
      <c r="D45" s="631">
        <f>D36+D38+D42</f>
        <v>4363</v>
      </c>
      <c r="E45" s="270" t="s">
        <v>373</v>
      </c>
      <c r="F45" s="272" t="s">
        <v>374</v>
      </c>
      <c r="G45" s="630">
        <f>G42+G36</f>
        <v>9394</v>
      </c>
      <c r="H45" s="631">
        <f>H42+H36</f>
        <v>4363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43129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8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403</v>
      </c>
      <c r="D11" s="196">
        <v>546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-286</v>
      </c>
      <c r="D12" s="196">
        <v>-353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-610</v>
      </c>
      <c r="D14" s="196">
        <v>-616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-141</v>
      </c>
      <c r="D15" s="196">
        <v>-154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1090</v>
      </c>
      <c r="D17" s="196">
        <v>3763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-349</v>
      </c>
      <c r="D18" s="196">
        <v>-680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7636</v>
      </c>
      <c r="D20" s="196">
        <v>2466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7743</v>
      </c>
      <c r="D21" s="659">
        <f>SUM(D11:D20)</f>
        <v>4965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-12958</v>
      </c>
      <c r="D25" s="196">
        <v>-16967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8659</v>
      </c>
      <c r="D26" s="196">
        <v>14250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-1325</v>
      </c>
      <c r="D28" s="196">
        <v>-1789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203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-5421</v>
      </c>
      <c r="D33" s="659">
        <f>SUM(D23:D32)</f>
        <v>-4506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299</v>
      </c>
      <c r="D37" s="196">
        <v>2266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-2614</v>
      </c>
      <c r="D38" s="196">
        <v>-2854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-2315</v>
      </c>
      <c r="D43" s="661">
        <f>SUM(D35:D42)</f>
        <v>-588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</v>
      </c>
      <c r="D44" s="307">
        <f>D43+D33+D21</f>
        <v>-129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51</v>
      </c>
      <c r="D45" s="309">
        <v>180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58</v>
      </c>
      <c r="D46" s="311">
        <f>D45+D44</f>
        <v>51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58</v>
      </c>
      <c r="D47" s="298">
        <v>51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43129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991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9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0.7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0.7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31138</v>
      </c>
      <c r="E13" s="584">
        <f>'1-Баланс'!H21</f>
        <v>14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81402</v>
      </c>
      <c r="J13" s="584">
        <f>'1-Баланс'!H30+'1-Баланс'!H33</f>
        <v>-211</v>
      </c>
      <c r="K13" s="585"/>
      <c r="L13" s="584">
        <f>SUM(C13:K13)</f>
        <v>134318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31138</v>
      </c>
      <c r="E17" s="653">
        <f t="shared" si="2"/>
        <v>14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81402</v>
      </c>
      <c r="J17" s="653">
        <f t="shared" si="2"/>
        <v>-211</v>
      </c>
      <c r="K17" s="653">
        <f t="shared" si="2"/>
        <v>0</v>
      </c>
      <c r="L17" s="584">
        <f t="shared" si="1"/>
        <v>134318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716</v>
      </c>
      <c r="J18" s="584">
        <f>+'1-Баланс'!G33</f>
        <v>0</v>
      </c>
      <c r="K18" s="585"/>
      <c r="L18" s="584">
        <f t="shared" si="1"/>
        <v>716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31138</v>
      </c>
      <c r="E31" s="653">
        <f t="shared" si="6"/>
        <v>14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82118</v>
      </c>
      <c r="J31" s="653">
        <f t="shared" si="6"/>
        <v>-211</v>
      </c>
      <c r="K31" s="653">
        <f t="shared" si="6"/>
        <v>0</v>
      </c>
      <c r="L31" s="584">
        <f t="shared" si="1"/>
        <v>135034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31138</v>
      </c>
      <c r="E34" s="587">
        <f t="shared" si="7"/>
        <v>14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82118</v>
      </c>
      <c r="J34" s="587">
        <f t="shared" si="7"/>
        <v>-211</v>
      </c>
      <c r="K34" s="587">
        <f t="shared" si="7"/>
        <v>0</v>
      </c>
      <c r="L34" s="651">
        <f t="shared" si="1"/>
        <v>135034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43129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991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view="pageBreakPreview" zoomScaleNormal="70" zoomScaleSheetLayoutView="100" workbookViewId="0" topLeftCell="A1">
      <selection activeCell="C37" sqref="C3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1001</v>
      </c>
      <c r="B12" s="679"/>
      <c r="C12" s="92">
        <v>495</v>
      </c>
      <c r="D12" s="92">
        <v>85.52</v>
      </c>
      <c r="E12" s="92">
        <v>495</v>
      </c>
      <c r="F12" s="469">
        <f>C12-E12</f>
        <v>0</v>
      </c>
    </row>
    <row r="13" spans="1:6" ht="15">
      <c r="A13" s="678" t="s">
        <v>1002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1003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1004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1005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1006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1007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1008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1009</v>
      </c>
      <c r="B20" s="679"/>
      <c r="C20" s="92">
        <v>25316</v>
      </c>
      <c r="D20" s="92">
        <v>99.98</v>
      </c>
      <c r="E20" s="92"/>
      <c r="F20" s="469">
        <f t="shared" si="0"/>
        <v>25316</v>
      </c>
    </row>
    <row r="21" spans="1:6" ht="15">
      <c r="A21" s="678" t="s">
        <v>1010</v>
      </c>
      <c r="B21" s="679"/>
      <c r="C21" s="92">
        <v>1920</v>
      </c>
      <c r="D21" s="92">
        <v>100</v>
      </c>
      <c r="E21" s="92"/>
      <c r="F21" s="469">
        <f t="shared" si="0"/>
        <v>1920</v>
      </c>
    </row>
    <row r="22" spans="1:6" ht="15">
      <c r="A22" s="678" t="s">
        <v>1011</v>
      </c>
      <c r="B22" s="679"/>
      <c r="C22" s="92">
        <v>5</v>
      </c>
      <c r="D22" s="92">
        <v>96</v>
      </c>
      <c r="E22" s="92"/>
      <c r="F22" s="469">
        <f t="shared" si="0"/>
        <v>5</v>
      </c>
    </row>
    <row r="23" spans="1:6" ht="15">
      <c r="A23" s="678" t="s">
        <v>1012</v>
      </c>
      <c r="B23" s="679"/>
      <c r="C23" s="92">
        <v>505</v>
      </c>
      <c r="D23" s="92">
        <v>100</v>
      </c>
      <c r="E23" s="92"/>
      <c r="F23" s="469">
        <f t="shared" si="0"/>
        <v>505</v>
      </c>
    </row>
    <row r="24" spans="1:6" ht="15">
      <c r="A24" s="678" t="s">
        <v>1023</v>
      </c>
      <c r="B24" s="679"/>
      <c r="C24" s="92">
        <v>1636</v>
      </c>
      <c r="D24" s="92">
        <v>24.89</v>
      </c>
      <c r="E24" s="92"/>
      <c r="F24" s="469">
        <f t="shared" si="0"/>
        <v>1636</v>
      </c>
    </row>
    <row r="25" spans="1:6" ht="15">
      <c r="A25" s="678" t="s">
        <v>1013</v>
      </c>
      <c r="B25" s="679"/>
      <c r="C25" s="92">
        <v>20992</v>
      </c>
      <c r="D25" s="92">
        <v>100</v>
      </c>
      <c r="E25" s="92"/>
      <c r="F25" s="469">
        <f t="shared" si="0"/>
        <v>20992</v>
      </c>
    </row>
    <row r="26" spans="1:6" ht="15">
      <c r="A26" s="678" t="s">
        <v>1014</v>
      </c>
      <c r="B26" s="679"/>
      <c r="C26" s="92">
        <v>11121</v>
      </c>
      <c r="D26" s="92">
        <v>73.42</v>
      </c>
      <c r="E26" s="92">
        <v>11121</v>
      </c>
      <c r="F26" s="469">
        <f t="shared" si="0"/>
        <v>0</v>
      </c>
    </row>
    <row r="27" spans="1:6" ht="15">
      <c r="A27" s="678" t="s">
        <v>1015</v>
      </c>
      <c r="B27" s="679"/>
      <c r="C27" s="92">
        <v>603</v>
      </c>
      <c r="D27" s="92">
        <v>100</v>
      </c>
      <c r="E27" s="92"/>
      <c r="F27" s="469">
        <f t="shared" si="0"/>
        <v>603</v>
      </c>
    </row>
    <row r="28" spans="1:6" ht="15">
      <c r="A28" s="678" t="s">
        <v>1016</v>
      </c>
      <c r="B28" s="679"/>
      <c r="C28" s="92">
        <v>765</v>
      </c>
      <c r="D28" s="92">
        <v>100</v>
      </c>
      <c r="E28" s="92"/>
      <c r="F28" s="469">
        <f t="shared" si="0"/>
        <v>765</v>
      </c>
    </row>
    <row r="29" spans="1:6" ht="15">
      <c r="A29" s="678" t="s">
        <v>1017</v>
      </c>
      <c r="B29" s="679"/>
      <c r="C29" s="92">
        <v>10380</v>
      </c>
      <c r="D29" s="92">
        <v>100</v>
      </c>
      <c r="E29" s="92"/>
      <c r="F29" s="469">
        <f t="shared" si="0"/>
        <v>10380</v>
      </c>
    </row>
    <row r="30" spans="1:6" ht="15">
      <c r="A30" s="678" t="s">
        <v>1018</v>
      </c>
      <c r="B30" s="679"/>
      <c r="C30" s="92">
        <v>798</v>
      </c>
      <c r="D30" s="92">
        <v>100</v>
      </c>
      <c r="E30" s="92"/>
      <c r="F30" s="469">
        <f t="shared" si="0"/>
        <v>798</v>
      </c>
    </row>
    <row r="31" spans="1:6" ht="15">
      <c r="A31" s="678" t="s">
        <v>1026</v>
      </c>
      <c r="B31" s="679"/>
      <c r="C31" s="92">
        <v>1518</v>
      </c>
      <c r="D31" s="92">
        <v>100</v>
      </c>
      <c r="E31" s="92"/>
      <c r="F31" s="469">
        <f t="shared" si="0"/>
        <v>1518</v>
      </c>
    </row>
    <row r="32" spans="1:6" ht="15">
      <c r="A32" s="678" t="s">
        <v>1019</v>
      </c>
      <c r="B32" s="679"/>
      <c r="C32" s="92">
        <v>500</v>
      </c>
      <c r="D32" s="92">
        <v>100</v>
      </c>
      <c r="E32" s="92"/>
      <c r="F32" s="469">
        <f t="shared" si="0"/>
        <v>500</v>
      </c>
    </row>
    <row r="33" spans="1:6" ht="15">
      <c r="A33" s="678">
        <v>22</v>
      </c>
      <c r="B33" s="679"/>
      <c r="C33" s="92"/>
      <c r="D33" s="92"/>
      <c r="E33" s="92"/>
      <c r="F33" s="469">
        <f t="shared" si="0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.75">
      <c r="A42" s="509" t="s">
        <v>544</v>
      </c>
      <c r="B42" s="510" t="s">
        <v>793</v>
      </c>
      <c r="C42" s="472">
        <f>SUM(C12:C41)</f>
        <v>102614</v>
      </c>
      <c r="D42" s="472"/>
      <c r="E42" s="472">
        <f>SUM(E12:E41)</f>
        <v>11616</v>
      </c>
      <c r="F42" s="472">
        <f>SUM(F12:F41)</f>
        <v>90998</v>
      </c>
    </row>
    <row r="43" spans="1:6" ht="15.7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1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1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1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1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1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1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1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1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1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1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1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1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1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1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1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1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1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1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1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1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1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1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1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1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1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1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1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1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1"/>
        <v>0</v>
      </c>
    </row>
    <row r="74" spans="1:6" ht="15.7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1020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2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2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2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2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2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2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2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2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2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2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2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2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2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2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2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2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2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2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2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2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2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2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2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2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2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2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2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2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2"/>
        <v>0</v>
      </c>
    </row>
    <row r="106" spans="1:6" ht="15.7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.7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1021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1022</v>
      </c>
      <c r="B109" s="679"/>
      <c r="C109" s="92">
        <v>1</v>
      </c>
      <c r="D109" s="92">
        <v>0.07</v>
      </c>
      <c r="E109" s="92"/>
      <c r="F109" s="469">
        <f aca="true" t="shared" si="3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3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3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3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3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3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3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3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3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3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3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3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3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3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3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3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3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3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3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3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3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3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3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3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3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3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3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3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3"/>
        <v>0</v>
      </c>
    </row>
    <row r="138" spans="1:6" ht="15.7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.75">
      <c r="A139" s="513" t="s">
        <v>801</v>
      </c>
      <c r="B139" s="510" t="s">
        <v>802</v>
      </c>
      <c r="C139" s="472">
        <f>C138+C106+C74+C42</f>
        <v>102634</v>
      </c>
      <c r="D139" s="472"/>
      <c r="E139" s="472">
        <f>E138+E106+E74+E42</f>
        <v>11616</v>
      </c>
      <c r="F139" s="472">
        <f>F138+F106+F74+F42</f>
        <v>91018</v>
      </c>
    </row>
    <row r="140" spans="1:6" ht="15.75">
      <c r="A140" s="506" t="s">
        <v>803</v>
      </c>
      <c r="B140" s="510"/>
      <c r="C140" s="470"/>
      <c r="D140" s="470"/>
      <c r="E140" s="470"/>
      <c r="F140" s="470"/>
    </row>
    <row r="141" spans="1:6" ht="15.7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4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4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4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4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4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4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4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4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4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4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4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4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4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4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4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4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4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4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4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4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4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4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4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4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4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4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4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4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4"/>
        <v>0</v>
      </c>
    </row>
    <row r="172" spans="1:6" ht="15.7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5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5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5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5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5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5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5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5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5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5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5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5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5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5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5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5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5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5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5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5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5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5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5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5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5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5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5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5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5"/>
        <v>0</v>
      </c>
    </row>
    <row r="204" spans="1:6" ht="15.7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6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6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6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6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6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6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6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6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6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6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6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6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6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6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6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6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6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6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6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6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6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6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6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6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6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6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6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6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6"/>
        <v>0</v>
      </c>
    </row>
    <row r="236" spans="1:6" ht="15.7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.7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7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7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7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7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7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7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7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7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7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7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7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7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7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7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7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7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7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7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7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7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7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7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7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7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7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7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7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7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7"/>
        <v>0</v>
      </c>
    </row>
    <row r="268" spans="1:6" ht="15.7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.7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43129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0" t="s">
        <v>991</v>
      </c>
      <c r="C276" s="700"/>
      <c r="D276" s="700"/>
      <c r="E276" s="700"/>
      <c r="F276" s="574"/>
      <c r="G276" s="45"/>
      <c r="H276" s="42"/>
    </row>
    <row r="277" spans="1:8" ht="15">
      <c r="A277" s="695"/>
      <c r="B277" s="700" t="s">
        <v>979</v>
      </c>
      <c r="C277" s="700"/>
      <c r="D277" s="700"/>
      <c r="E277" s="700"/>
      <c r="F277" s="574"/>
      <c r="G277" s="45"/>
      <c r="H277" s="42"/>
    </row>
    <row r="278" spans="1:8" ht="15">
      <c r="A278" s="695"/>
      <c r="B278" s="700" t="s">
        <v>979</v>
      </c>
      <c r="C278" s="700"/>
      <c r="D278" s="700"/>
      <c r="E278" s="700"/>
      <c r="F278" s="574"/>
      <c r="G278" s="45"/>
      <c r="H278" s="42"/>
    </row>
    <row r="279" spans="1:8" ht="15">
      <c r="A279" s="695"/>
      <c r="B279" s="700" t="s">
        <v>979</v>
      </c>
      <c r="C279" s="700"/>
      <c r="D279" s="700"/>
      <c r="E279" s="700"/>
      <c r="F279" s="574"/>
      <c r="G279" s="45"/>
      <c r="H279" s="42"/>
    </row>
    <row r="280" spans="1:8" ht="15">
      <c r="A280" s="695"/>
      <c r="B280" s="700"/>
      <c r="C280" s="700"/>
      <c r="D280" s="700"/>
      <c r="E280" s="700"/>
      <c r="F280" s="574"/>
      <c r="G280" s="45"/>
      <c r="H280" s="42"/>
    </row>
    <row r="281" spans="1:8" ht="15">
      <c r="A281" s="695"/>
      <c r="B281" s="700"/>
      <c r="C281" s="700"/>
      <c r="D281" s="700"/>
      <c r="E281" s="700"/>
      <c r="F281" s="574"/>
      <c r="G281" s="45"/>
      <c r="H281" s="42"/>
    </row>
    <row r="282" spans="1:8" ht="15">
      <c r="A282" s="695"/>
      <c r="B282" s="700"/>
      <c r="C282" s="700"/>
      <c r="D282" s="700"/>
      <c r="E282" s="700"/>
      <c r="F282" s="574"/>
      <c r="G282" s="45"/>
      <c r="H282" s="42"/>
    </row>
  </sheetData>
  <sheetProtection password="D554" sheet="1" objects="1" scenarios="1" insertRows="0"/>
  <mergeCells count="10">
    <mergeCell ref="B279:E279"/>
    <mergeCell ref="B280:E280"/>
    <mergeCell ref="B281:E281"/>
    <mergeCell ref="B282:E282"/>
    <mergeCell ref="B277:E277"/>
    <mergeCell ref="B278:E278"/>
    <mergeCell ref="B271:H271"/>
    <mergeCell ref="B273:H273"/>
    <mergeCell ref="B275:H275"/>
    <mergeCell ref="B276:E276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F31" sqref="F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12283</v>
      </c>
      <c r="E11" s="328"/>
      <c r="F11" s="328"/>
      <c r="G11" s="329">
        <f>D11+E11-F11</f>
        <v>12283</v>
      </c>
      <c r="H11" s="328"/>
      <c r="I11" s="328">
        <v>1879</v>
      </c>
      <c r="J11" s="329">
        <f>G11+H11-I11</f>
        <v>10404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10404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1154</v>
      </c>
      <c r="E15" s="328"/>
      <c r="F15" s="328"/>
      <c r="G15" s="329">
        <f t="shared" si="2"/>
        <v>1154</v>
      </c>
      <c r="H15" s="328"/>
      <c r="I15" s="328"/>
      <c r="J15" s="329">
        <f t="shared" si="3"/>
        <v>1154</v>
      </c>
      <c r="K15" s="328">
        <v>1154</v>
      </c>
      <c r="L15" s="328"/>
      <c r="M15" s="328"/>
      <c r="N15" s="329">
        <f t="shared" si="4"/>
        <v>1154</v>
      </c>
      <c r="O15" s="328"/>
      <c r="P15" s="328"/>
      <c r="Q15" s="329">
        <f t="shared" si="0"/>
        <v>1154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81</v>
      </c>
      <c r="E16" s="328">
        <v>1</v>
      </c>
      <c r="F16" s="328"/>
      <c r="G16" s="329">
        <f t="shared" si="2"/>
        <v>82</v>
      </c>
      <c r="H16" s="328"/>
      <c r="I16" s="328"/>
      <c r="J16" s="329">
        <f t="shared" si="3"/>
        <v>82</v>
      </c>
      <c r="K16" s="328">
        <v>77</v>
      </c>
      <c r="L16" s="328">
        <v>1</v>
      </c>
      <c r="M16" s="328"/>
      <c r="N16" s="329">
        <f t="shared" si="4"/>
        <v>78</v>
      </c>
      <c r="O16" s="328"/>
      <c r="P16" s="328"/>
      <c r="Q16" s="329">
        <f t="shared" si="0"/>
        <v>78</v>
      </c>
      <c r="R16" s="340">
        <f t="shared" si="1"/>
        <v>4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54</v>
      </c>
      <c r="E18" s="328">
        <v>1</v>
      </c>
      <c r="F18" s="328"/>
      <c r="G18" s="329">
        <f t="shared" si="2"/>
        <v>55</v>
      </c>
      <c r="H18" s="328"/>
      <c r="I18" s="328"/>
      <c r="J18" s="329">
        <f t="shared" si="3"/>
        <v>55</v>
      </c>
      <c r="K18" s="328">
        <v>50</v>
      </c>
      <c r="L18" s="328">
        <v>3</v>
      </c>
      <c r="M18" s="328"/>
      <c r="N18" s="329">
        <f t="shared" si="4"/>
        <v>53</v>
      </c>
      <c r="O18" s="328"/>
      <c r="P18" s="328"/>
      <c r="Q18" s="329">
        <f t="shared" si="0"/>
        <v>53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13604</v>
      </c>
      <c r="E19" s="330">
        <f>SUM(E11:E18)</f>
        <v>2</v>
      </c>
      <c r="F19" s="330">
        <f>SUM(F11:F18)</f>
        <v>0</v>
      </c>
      <c r="G19" s="329">
        <f t="shared" si="2"/>
        <v>13606</v>
      </c>
      <c r="H19" s="330">
        <f>SUM(H11:H18)</f>
        <v>0</v>
      </c>
      <c r="I19" s="330">
        <f>SUM(I11:I18)</f>
        <v>1879</v>
      </c>
      <c r="J19" s="329">
        <f t="shared" si="3"/>
        <v>11727</v>
      </c>
      <c r="K19" s="330">
        <f>SUM(K11:K18)</f>
        <v>1313</v>
      </c>
      <c r="L19" s="330">
        <f>SUM(L11:L18)</f>
        <v>4</v>
      </c>
      <c r="M19" s="330">
        <f>SUM(M11:M18)</f>
        <v>0</v>
      </c>
      <c r="N19" s="329">
        <f t="shared" si="4"/>
        <v>1317</v>
      </c>
      <c r="O19" s="330">
        <f>SUM(O11:O18)</f>
        <v>0</v>
      </c>
      <c r="P19" s="330">
        <f>SUM(P11:P18)</f>
        <v>0</v>
      </c>
      <c r="Q19" s="329">
        <f t="shared" si="0"/>
        <v>1317</v>
      </c>
      <c r="R19" s="340">
        <f t="shared" si="1"/>
        <v>10410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/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101675</v>
      </c>
      <c r="E29" s="335">
        <f aca="true" t="shared" si="6" ref="E29:P29">SUM(E30:E33)</f>
        <v>550</v>
      </c>
      <c r="F29" s="335">
        <f t="shared" si="6"/>
        <v>96</v>
      </c>
      <c r="G29" s="336">
        <f t="shared" si="2"/>
        <v>102129</v>
      </c>
      <c r="H29" s="335">
        <f t="shared" si="6"/>
        <v>0</v>
      </c>
      <c r="I29" s="335">
        <f t="shared" si="6"/>
        <v>5500</v>
      </c>
      <c r="J29" s="336">
        <f t="shared" si="3"/>
        <v>96629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96629</v>
      </c>
    </row>
    <row r="30" spans="1:18" ht="15">
      <c r="A30" s="339"/>
      <c r="B30" s="321" t="s">
        <v>108</v>
      </c>
      <c r="C30" s="152" t="s">
        <v>563</v>
      </c>
      <c r="D30" s="328">
        <v>101655</v>
      </c>
      <c r="E30" s="328">
        <v>550</v>
      </c>
      <c r="F30" s="328">
        <v>96</v>
      </c>
      <c r="G30" s="329">
        <f t="shared" si="2"/>
        <v>102109</v>
      </c>
      <c r="H30" s="328"/>
      <c r="I30" s="328">
        <v>5500</v>
      </c>
      <c r="J30" s="329">
        <f t="shared" si="3"/>
        <v>96609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96609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14</v>
      </c>
      <c r="E32" s="328"/>
      <c r="F32" s="328"/>
      <c r="G32" s="329">
        <f t="shared" si="2"/>
        <v>14</v>
      </c>
      <c r="H32" s="328"/>
      <c r="I32" s="328"/>
      <c r="J32" s="329">
        <f t="shared" si="3"/>
        <v>14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14</v>
      </c>
    </row>
    <row r="33" spans="1:18" ht="15">
      <c r="A33" s="339"/>
      <c r="B33" s="321" t="s">
        <v>115</v>
      </c>
      <c r="C33" s="152" t="s">
        <v>566</v>
      </c>
      <c r="D33" s="328">
        <v>6</v>
      </c>
      <c r="E33" s="328"/>
      <c r="F33" s="328"/>
      <c r="G33" s="329">
        <f t="shared" si="2"/>
        <v>6</v>
      </c>
      <c r="H33" s="328"/>
      <c r="I33" s="328"/>
      <c r="J33" s="329">
        <f t="shared" si="3"/>
        <v>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6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101675</v>
      </c>
      <c r="E40" s="330">
        <f aca="true" t="shared" si="10" ref="E40:P40">E29+E34+E39</f>
        <v>550</v>
      </c>
      <c r="F40" s="330">
        <f t="shared" si="10"/>
        <v>96</v>
      </c>
      <c r="G40" s="329">
        <f t="shared" si="2"/>
        <v>102129</v>
      </c>
      <c r="H40" s="330">
        <f t="shared" si="10"/>
        <v>0</v>
      </c>
      <c r="I40" s="330">
        <f t="shared" si="10"/>
        <v>5500</v>
      </c>
      <c r="J40" s="329">
        <f t="shared" si="3"/>
        <v>96629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96629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115283</v>
      </c>
      <c r="E42" s="349">
        <f>E19+E20+E21+E27+E40+E41</f>
        <v>552</v>
      </c>
      <c r="F42" s="349">
        <f aca="true" t="shared" si="11" ref="F42:R42">F19+F20+F21+F27+F40+F41</f>
        <v>96</v>
      </c>
      <c r="G42" s="349">
        <f t="shared" si="11"/>
        <v>115739</v>
      </c>
      <c r="H42" s="349">
        <f t="shared" si="11"/>
        <v>0</v>
      </c>
      <c r="I42" s="349">
        <f t="shared" si="11"/>
        <v>7379</v>
      </c>
      <c r="J42" s="349">
        <f t="shared" si="11"/>
        <v>108360</v>
      </c>
      <c r="K42" s="349">
        <f t="shared" si="11"/>
        <v>1317</v>
      </c>
      <c r="L42" s="349">
        <f t="shared" si="11"/>
        <v>4</v>
      </c>
      <c r="M42" s="349">
        <f t="shared" si="11"/>
        <v>0</v>
      </c>
      <c r="N42" s="349">
        <f t="shared" si="11"/>
        <v>1321</v>
      </c>
      <c r="O42" s="349">
        <f t="shared" si="11"/>
        <v>0</v>
      </c>
      <c r="P42" s="349">
        <f t="shared" si="11"/>
        <v>0</v>
      </c>
      <c r="Q42" s="349">
        <f t="shared" si="11"/>
        <v>1321</v>
      </c>
      <c r="R42" s="350">
        <f t="shared" si="11"/>
        <v>107039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43129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991</v>
      </c>
      <c r="D50" s="700"/>
      <c r="E50" s="700"/>
      <c r="F50" s="700"/>
      <c r="G50" s="574"/>
      <c r="H50" s="45"/>
      <c r="I50" s="42"/>
    </row>
    <row r="51" spans="2:9" ht="1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105" sqref="D10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29177</v>
      </c>
      <c r="D13" s="362">
        <f>SUM(D14:D16)</f>
        <v>0</v>
      </c>
      <c r="E13" s="369">
        <f>SUM(E14:E16)</f>
        <v>29177</v>
      </c>
      <c r="F13" s="133"/>
    </row>
    <row r="14" spans="1:6" ht="15">
      <c r="A14" s="370" t="s">
        <v>596</v>
      </c>
      <c r="B14" s="135" t="s">
        <v>597</v>
      </c>
      <c r="C14" s="368">
        <v>29177</v>
      </c>
      <c r="D14" s="368"/>
      <c r="E14" s="369">
        <f aca="true" t="shared" si="0" ref="E14:E44">C14-D14</f>
        <v>29177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29177</v>
      </c>
      <c r="D21" s="440">
        <f>D13+D17+D18</f>
        <v>0</v>
      </c>
      <c r="E21" s="441">
        <f>E13+E17+E18</f>
        <v>29177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840</v>
      </c>
      <c r="D23" s="443"/>
      <c r="E23" s="442">
        <f t="shared" si="0"/>
        <v>840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5904</v>
      </c>
      <c r="D26" s="362">
        <f>SUM(D27:D29)</f>
        <v>5904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5904</v>
      </c>
      <c r="D27" s="368">
        <v>5904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5904</v>
      </c>
      <c r="D45" s="438">
        <f>D26+D30+D31+D33+D32+D34+D35+D40</f>
        <v>5904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35921</v>
      </c>
      <c r="D46" s="444">
        <f>D45+D23+D21+D11</f>
        <v>5904</v>
      </c>
      <c r="E46" s="445">
        <f>E45+E23+E21+E11</f>
        <v>30017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6106</v>
      </c>
      <c r="D54" s="138">
        <f>SUM(D55:D57)</f>
        <v>0</v>
      </c>
      <c r="E54" s="136">
        <f>C54-D54</f>
        <v>6106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6106</v>
      </c>
      <c r="D55" s="197"/>
      <c r="E55" s="136">
        <f>C55-D55</f>
        <v>6106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977</v>
      </c>
      <c r="D58" s="138">
        <f>D59+D61</f>
        <v>0</v>
      </c>
      <c r="E58" s="136">
        <f t="shared" si="1"/>
        <v>977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977</v>
      </c>
      <c r="D59" s="197"/>
      <c r="E59" s="136">
        <f t="shared" si="1"/>
        <v>977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91</v>
      </c>
      <c r="D66" s="197"/>
      <c r="E66" s="136">
        <f t="shared" si="1"/>
        <v>91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7174</v>
      </c>
      <c r="D68" s="435">
        <f>D54+D58+D63+D64+D65+D66</f>
        <v>0</v>
      </c>
      <c r="E68" s="436">
        <f t="shared" si="1"/>
        <v>7174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99</v>
      </c>
      <c r="D73" s="137">
        <f>SUM(D74:D76)</f>
        <v>99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99</v>
      </c>
      <c r="D76" s="197">
        <v>99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690</v>
      </c>
      <c r="D77" s="138">
        <f>D78+D80</f>
        <v>690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690</v>
      </c>
      <c r="D78" s="197">
        <v>690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798</v>
      </c>
      <c r="D98" s="433">
        <f>D87+D82+D77+D73+D97</f>
        <v>798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7972</v>
      </c>
      <c r="D99" s="427">
        <f>D98+D70+D68</f>
        <v>798</v>
      </c>
      <c r="E99" s="427">
        <f>E98+E70+E68</f>
        <v>7174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22</v>
      </c>
      <c r="D104" s="216">
        <v>1</v>
      </c>
      <c r="E104" s="216"/>
      <c r="F104" s="421">
        <f>C104+D104-E104</f>
        <v>23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22</v>
      </c>
      <c r="D107" s="425">
        <f>SUM(D104:D106)</f>
        <v>1</v>
      </c>
      <c r="E107" s="425">
        <f>SUM(E104:E106)</f>
        <v>0</v>
      </c>
      <c r="F107" s="426">
        <f>SUM(F104:F106)</f>
        <v>23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43129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991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5" sqref="C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48627839</v>
      </c>
      <c r="D13" s="449"/>
      <c r="E13" s="449"/>
      <c r="F13" s="449">
        <v>60340</v>
      </c>
      <c r="G13" s="449"/>
      <c r="H13" s="449"/>
      <c r="I13" s="450">
        <f>F13+G13-H13</f>
        <v>60340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48627839</v>
      </c>
      <c r="D18" s="456">
        <f t="shared" si="1"/>
        <v>0</v>
      </c>
      <c r="E18" s="456">
        <f t="shared" si="1"/>
        <v>0</v>
      </c>
      <c r="F18" s="456">
        <f t="shared" si="1"/>
        <v>60340</v>
      </c>
      <c r="G18" s="456">
        <f t="shared" si="1"/>
        <v>0</v>
      </c>
      <c r="H18" s="456">
        <f t="shared" si="1"/>
        <v>0</v>
      </c>
      <c r="I18" s="457">
        <f t="shared" si="0"/>
        <v>60340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>
        <v>1200</v>
      </c>
      <c r="D24" s="449"/>
      <c r="E24" s="449"/>
      <c r="F24" s="449">
        <v>5</v>
      </c>
      <c r="G24" s="449"/>
      <c r="H24" s="449"/>
      <c r="I24" s="450">
        <f t="shared" si="0"/>
        <v>5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1200</v>
      </c>
      <c r="D27" s="456">
        <f t="shared" si="2"/>
        <v>0</v>
      </c>
      <c r="E27" s="456">
        <f t="shared" si="2"/>
        <v>0</v>
      </c>
      <c r="F27" s="456">
        <f t="shared" si="2"/>
        <v>5</v>
      </c>
      <c r="G27" s="456">
        <f t="shared" si="2"/>
        <v>0</v>
      </c>
      <c r="H27" s="456">
        <f t="shared" si="2"/>
        <v>0</v>
      </c>
      <c r="I27" s="457">
        <f t="shared" si="0"/>
        <v>5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43129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1024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2018-01-16T13:23:13Z</cp:lastPrinted>
  <dcterms:created xsi:type="dcterms:W3CDTF">2006-09-16T00:00:00Z</dcterms:created>
  <dcterms:modified xsi:type="dcterms:W3CDTF">2018-01-31T13:52:40Z</dcterms:modified>
  <cp:category/>
  <cp:version/>
  <cp:contentType/>
  <cp:contentStatus/>
</cp:coreProperties>
</file>