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21660" windowHeight="10128" tabRatio="725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<sst xmlns="http://schemas.openxmlformats.org/spreadsheetml/2006/main" count="4164" uniqueCount="974">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</sst>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43373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43432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43373</v>
      </c>
    </row>
    <row r="11" spans="1:2" ht="15">
      <c r="A11" s="7" t="s">
        <v>950</v>
      </c>
      <c r="B11" s="547">
        <v>43432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-0.016721578198088265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-0.018315067272565266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-0.03761001225916235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-0.01115752162431368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0.9799483669452833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1.1689955399506549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0.5031315240083507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0.07519216170051243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0.07518029986714747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0.7659164828591724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0.6672529047281728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0.10022368136229165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0.4869731800766283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0.2966635997731042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1412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0.006290653123050878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0.03630538807735934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12.240313549832027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104096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74400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3885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27033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9172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825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2966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319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222696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42543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147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40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66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253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1794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1755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1794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2614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269900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8728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1530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44898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331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9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55496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966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27771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4342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1130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324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1544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36077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1051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5287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6338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639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98551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368451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30277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47320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5232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5232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82829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127383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127383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-4111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123272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224460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34685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1827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11763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817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14407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10533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62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25002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44581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29648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20157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1339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1914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760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5478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10031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17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84277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27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84304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368451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9740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14843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7518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17817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3260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190189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-174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1061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244254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1412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4844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486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6748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251002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251002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-93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-95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250909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7125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211756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17287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9682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245850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88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115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245969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5033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245969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5033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4940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829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4111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250909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272149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-234217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-21261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-24760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58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-1697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-21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-147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-9896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-3443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2922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-175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87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16537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3325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19253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162525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-171216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-1047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58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-9683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-326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6664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6338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6338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30283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30283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-6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30277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30277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58650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58650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-11330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47320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47320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5232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5232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127737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127737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8516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136253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136253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-8870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-8870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-4111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-12981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-12981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231391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231391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-4111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-2820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224460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224460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32070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32070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-829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3444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34685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34685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108850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123713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38147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48882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32089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12909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2025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4893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371508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40327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206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813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526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1545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792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753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792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414172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167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558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254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554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1134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338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3145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331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6481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3751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1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12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15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1002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1002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1002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11249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4921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16860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1511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984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1552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3014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2204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401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31447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1535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21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21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33003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104096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107411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36890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48452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31671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10233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2966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4823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346542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42543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207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804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528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1539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1794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1755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1794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392418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104096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107411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36890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48452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31671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10233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2966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4823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346542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42543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207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804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528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1539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1794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1755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1794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392418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32675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33437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20539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21742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11611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4595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124599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43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717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452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1212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125811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2035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927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1273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2285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606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297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7423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17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68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10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95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7518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1699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1359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393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1528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2809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388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8176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21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21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8197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33011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33005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21419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22499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9408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4504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123846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60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764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462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1286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125132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33011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33005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21419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22499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9408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4504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123846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60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764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462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1286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125132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104096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74400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3885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27033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9172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825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2966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319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222696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42543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147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40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66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253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1794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1755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1794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267286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2614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966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966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27771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4342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1130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324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75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249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1544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1544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36077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38691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966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966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27771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4342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1130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324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75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249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1544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1544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36077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36077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2614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2614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1827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1827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8773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8773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2990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13590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10533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44581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43638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943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29648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20157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1339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1914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5478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1399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4079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760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10031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84260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108383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44581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43638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943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29648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20157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1339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1914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5478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1399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4079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760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10031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84260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84260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1827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1827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8773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8773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2990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13590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10533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24123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33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33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16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17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17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16764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1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16765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600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600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1755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1794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1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1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1755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1794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1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9" sqref="A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104096</v>
      </c>
      <c r="D12" s="188">
        <v>108850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74400</v>
      </c>
      <c r="D13" s="188">
        <v>91038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3885</v>
      </c>
      <c r="D14" s="188">
        <v>4710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27033</v>
      </c>
      <c r="D15" s="188">
        <v>28343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9172</v>
      </c>
      <c r="D16" s="188">
        <v>10347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825</v>
      </c>
      <c r="D17" s="188">
        <v>1298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2966</v>
      </c>
      <c r="D18" s="188">
        <v>2025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319</v>
      </c>
      <c r="D19" s="188">
        <v>298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222696</v>
      </c>
      <c r="D20" s="567">
        <f>SUM(D12:D19)</f>
        <v>246909</v>
      </c>
      <c r="E20" s="84" t="s">
        <v>54</v>
      </c>
      <c r="F20" s="87" t="s">
        <v>55</v>
      </c>
      <c r="G20" s="188">
        <v>30277</v>
      </c>
      <c r="H20" s="187">
        <v>30283</v>
      </c>
    </row>
    <row r="21" spans="1:8" ht="15.75">
      <c r="A21" s="94" t="s">
        <v>56</v>
      </c>
      <c r="B21" s="90" t="s">
        <v>57</v>
      </c>
      <c r="C21" s="463">
        <v>42543</v>
      </c>
      <c r="D21" s="463">
        <v>40327</v>
      </c>
      <c r="E21" s="84" t="s">
        <v>58</v>
      </c>
      <c r="F21" s="87" t="s">
        <v>59</v>
      </c>
      <c r="G21" s="188">
        <v>47320</v>
      </c>
      <c r="H21" s="187">
        <v>58650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5232</v>
      </c>
      <c r="H22" s="583">
        <f>SUM(H23:H25)</f>
        <v>5232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5232</v>
      </c>
      <c r="H23" s="187">
        <v>5232</v>
      </c>
    </row>
    <row r="24" spans="1:13" ht="15">
      <c r="A24" s="84" t="s">
        <v>67</v>
      </c>
      <c r="B24" s="86" t="s">
        <v>68</v>
      </c>
      <c r="C24" s="188">
        <v>147</v>
      </c>
      <c r="D24" s="188">
        <v>163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40</v>
      </c>
      <c r="D25" s="188">
        <v>96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82829</v>
      </c>
      <c r="H26" s="567">
        <f>H20+H21+H22</f>
        <v>94165</v>
      </c>
      <c r="M26" s="92"/>
    </row>
    <row r="27" spans="1:8" ht="15.75">
      <c r="A27" s="84" t="s">
        <v>79</v>
      </c>
      <c r="B27" s="86" t="s">
        <v>80</v>
      </c>
      <c r="C27" s="188">
        <v>66</v>
      </c>
      <c r="D27" s="188">
        <v>74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253</v>
      </c>
      <c r="D28" s="567">
        <f>SUM(D24:D27)</f>
        <v>333</v>
      </c>
      <c r="E28" s="193" t="s">
        <v>84</v>
      </c>
      <c r="F28" s="87" t="s">
        <v>85</v>
      </c>
      <c r="G28" s="564">
        <f>SUM(G29:G31)</f>
        <v>127383</v>
      </c>
      <c r="H28" s="565">
        <f>SUM(H29:H31)</f>
        <v>127737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127383</v>
      </c>
      <c r="H29" s="187">
        <v>127737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-4111</v>
      </c>
      <c r="H33" s="187">
        <v>-8870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123272</v>
      </c>
      <c r="H34" s="567">
        <f>H28+H32+H33</f>
        <v>118867</v>
      </c>
    </row>
    <row r="35" spans="1:8" ht="15">
      <c r="A35" s="84" t="s">
        <v>106</v>
      </c>
      <c r="B35" s="88" t="s">
        <v>107</v>
      </c>
      <c r="C35" s="564">
        <f>SUM(C36:C39)</f>
        <v>1794</v>
      </c>
      <c r="D35" s="565">
        <f>SUM(D36:D39)</f>
        <v>792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224460</v>
      </c>
      <c r="H37" s="569">
        <f>H26+H18+H34</f>
        <v>231391</v>
      </c>
    </row>
    <row r="38" spans="1:13" ht="15">
      <c r="A38" s="84" t="s">
        <v>113</v>
      </c>
      <c r="B38" s="86" t="s">
        <v>114</v>
      </c>
      <c r="C38" s="188">
        <v>1755</v>
      </c>
      <c r="D38" s="187">
        <v>753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34685</v>
      </c>
      <c r="H40" s="552">
        <v>32070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1827</v>
      </c>
      <c r="H44" s="188">
        <v>855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11763</v>
      </c>
      <c r="H45" s="188">
        <v>20326</v>
      </c>
    </row>
    <row r="46" spans="1:13" ht="15.75">
      <c r="A46" s="460" t="s">
        <v>137</v>
      </c>
      <c r="B46" s="90" t="s">
        <v>138</v>
      </c>
      <c r="C46" s="566">
        <f>C35+C40+C45</f>
        <v>1794</v>
      </c>
      <c r="D46" s="567">
        <f>D35+D40+D45</f>
        <v>792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>
        <v>225</v>
      </c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817</v>
      </c>
      <c r="H49" s="188">
        <v>820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14407</v>
      </c>
      <c r="H50" s="565">
        <f>SUM(H44:H49)</f>
        <v>22001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225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10533</v>
      </c>
      <c r="H54" s="188">
        <v>10056</v>
      </c>
    </row>
    <row r="55" spans="1:8" ht="15.75">
      <c r="A55" s="94" t="s">
        <v>166</v>
      </c>
      <c r="B55" s="90" t="s">
        <v>167</v>
      </c>
      <c r="C55" s="465">
        <v>2614</v>
      </c>
      <c r="D55" s="466">
        <v>2043</v>
      </c>
      <c r="E55" s="84" t="s">
        <v>168</v>
      </c>
      <c r="F55" s="89" t="s">
        <v>169</v>
      </c>
      <c r="G55" s="188">
        <v>62</v>
      </c>
      <c r="H55" s="188">
        <v>61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269900</v>
      </c>
      <c r="D56" s="571">
        <f>D20+D21+D22+D28+D33+D46+D52+D54+D55</f>
        <v>290629</v>
      </c>
      <c r="E56" s="94" t="s">
        <v>825</v>
      </c>
      <c r="F56" s="93" t="s">
        <v>172</v>
      </c>
      <c r="G56" s="568">
        <f>G50+G52+G53+G54+G55</f>
        <v>25002</v>
      </c>
      <c r="H56" s="569">
        <f>H50+H52+H53+H54+H55</f>
        <v>32118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8728</v>
      </c>
      <c r="D59" s="188">
        <v>8203</v>
      </c>
      <c r="E59" s="192" t="s">
        <v>180</v>
      </c>
      <c r="F59" s="473" t="s">
        <v>181</v>
      </c>
      <c r="G59" s="188">
        <v>44581</v>
      </c>
      <c r="H59" s="187">
        <v>46198</v>
      </c>
    </row>
    <row r="60" spans="1:13" ht="15">
      <c r="A60" s="84" t="s">
        <v>178</v>
      </c>
      <c r="B60" s="86" t="s">
        <v>179</v>
      </c>
      <c r="C60" s="188">
        <v>1530</v>
      </c>
      <c r="D60" s="188">
        <v>1446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44898</v>
      </c>
      <c r="D61" s="188">
        <v>40509</v>
      </c>
      <c r="E61" s="191" t="s">
        <v>188</v>
      </c>
      <c r="F61" s="87" t="s">
        <v>189</v>
      </c>
      <c r="G61" s="564">
        <f>SUM(G62:G68)</f>
        <v>29648</v>
      </c>
      <c r="H61" s="565">
        <f>SUM(H62:H68)</f>
        <v>22859</v>
      </c>
    </row>
    <row r="62" spans="1:13" ht="15">
      <c r="A62" s="84" t="s">
        <v>186</v>
      </c>
      <c r="B62" s="88" t="s">
        <v>187</v>
      </c>
      <c r="C62" s="188">
        <v>331</v>
      </c>
      <c r="D62" s="188">
        <v>267</v>
      </c>
      <c r="E62" s="191" t="s">
        <v>192</v>
      </c>
      <c r="F62" s="87" t="s">
        <v>193</v>
      </c>
      <c r="G62" s="188"/>
      <c r="H62" s="188">
        <v>22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>
        <v>9</v>
      </c>
      <c r="D64" s="187">
        <v>9</v>
      </c>
      <c r="E64" s="84" t="s">
        <v>199</v>
      </c>
      <c r="F64" s="87" t="s">
        <v>200</v>
      </c>
      <c r="G64" s="188">
        <v>20157</v>
      </c>
      <c r="H64" s="188">
        <v>14790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55496</v>
      </c>
      <c r="D65" s="567">
        <f>SUM(D59:D64)</f>
        <v>50434</v>
      </c>
      <c r="E65" s="84" t="s">
        <v>201</v>
      </c>
      <c r="F65" s="87" t="s">
        <v>202</v>
      </c>
      <c r="G65" s="188">
        <v>1339</v>
      </c>
      <c r="H65" s="188">
        <v>1805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1914</v>
      </c>
      <c r="H66" s="188">
        <v>1650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760</v>
      </c>
      <c r="H67" s="188">
        <v>489</v>
      </c>
    </row>
    <row r="68" spans="1:8" ht="15">
      <c r="A68" s="84" t="s">
        <v>206</v>
      </c>
      <c r="B68" s="86" t="s">
        <v>207</v>
      </c>
      <c r="C68" s="188">
        <v>966</v>
      </c>
      <c r="D68" s="188">
        <v>590</v>
      </c>
      <c r="E68" s="84" t="s">
        <v>212</v>
      </c>
      <c r="F68" s="87" t="s">
        <v>213</v>
      </c>
      <c r="G68" s="188">
        <v>5478</v>
      </c>
      <c r="H68" s="188">
        <v>4103</v>
      </c>
    </row>
    <row r="69" spans="1:8" ht="15">
      <c r="A69" s="84" t="s">
        <v>210</v>
      </c>
      <c r="B69" s="86" t="s">
        <v>211</v>
      </c>
      <c r="C69" s="188">
        <v>27771</v>
      </c>
      <c r="D69" s="188">
        <v>18002</v>
      </c>
      <c r="E69" s="192" t="s">
        <v>79</v>
      </c>
      <c r="F69" s="87" t="s">
        <v>216</v>
      </c>
      <c r="G69" s="188">
        <v>10031</v>
      </c>
      <c r="H69" s="188">
        <v>6169</v>
      </c>
    </row>
    <row r="70" spans="1:8" ht="15">
      <c r="A70" s="84" t="s">
        <v>214</v>
      </c>
      <c r="B70" s="86" t="s">
        <v>215</v>
      </c>
      <c r="C70" s="188">
        <v>4342</v>
      </c>
      <c r="D70" s="188">
        <v>1834</v>
      </c>
      <c r="E70" s="84" t="s">
        <v>219</v>
      </c>
      <c r="F70" s="87" t="s">
        <v>220</v>
      </c>
      <c r="G70" s="188">
        <v>17</v>
      </c>
      <c r="H70" s="188">
        <v>33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84277</v>
      </c>
      <c r="H71" s="567">
        <f>H59+H60+H61+H69+H70</f>
        <v>75259</v>
      </c>
    </row>
    <row r="72" spans="1:8" ht="15">
      <c r="A72" s="84" t="s">
        <v>221</v>
      </c>
      <c r="B72" s="86" t="s">
        <v>222</v>
      </c>
      <c r="C72" s="188">
        <v>1130</v>
      </c>
      <c r="D72" s="188">
        <v>1031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324</v>
      </c>
      <c r="D73" s="188">
        <v>177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1544</v>
      </c>
      <c r="D75" s="188">
        <v>986</v>
      </c>
      <c r="E75" s="472" t="s">
        <v>160</v>
      </c>
      <c r="F75" s="89" t="s">
        <v>233</v>
      </c>
      <c r="G75" s="465">
        <v>27</v>
      </c>
      <c r="H75" s="466">
        <v>48</v>
      </c>
    </row>
    <row r="76" spans="1:8" ht="15.75">
      <c r="A76" s="469" t="s">
        <v>77</v>
      </c>
      <c r="B76" s="90" t="s">
        <v>232</v>
      </c>
      <c r="C76" s="566">
        <f>SUM(C68:C75)</f>
        <v>36077</v>
      </c>
      <c r="D76" s="567">
        <f>SUM(D68:D75)</f>
        <v>22620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84304</v>
      </c>
      <c r="H79" s="569">
        <f>H71+H73+H75+H77</f>
        <v>75307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</v>
      </c>
      <c r="D82" s="187">
        <v>5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1051</v>
      </c>
      <c r="D88" s="188">
        <v>1120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5287</v>
      </c>
      <c r="D89" s="188">
        <v>5544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6338</v>
      </c>
      <c r="D92" s="567">
        <f>SUM(D88:D91)</f>
        <v>6664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639</v>
      </c>
      <c r="D93" s="466">
        <v>534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98551</v>
      </c>
      <c r="D94" s="571">
        <f>D65+D76+D85+D92+D93</f>
        <v>80257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368451</v>
      </c>
      <c r="D95" s="573">
        <f>D94+D56</f>
        <v>370886</v>
      </c>
      <c r="E95" s="220" t="s">
        <v>916</v>
      </c>
      <c r="F95" s="476" t="s">
        <v>268</v>
      </c>
      <c r="G95" s="572">
        <f>G37+G40+G56+G79</f>
        <v>368451</v>
      </c>
      <c r="H95" s="573">
        <f>H37+H40+H56+H79</f>
        <v>370886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43432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/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A9" sqref="A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9740</v>
      </c>
      <c r="D12" s="308">
        <v>10152</v>
      </c>
      <c r="E12" s="185" t="s">
        <v>277</v>
      </c>
      <c r="F12" s="231" t="s">
        <v>278</v>
      </c>
      <c r="G12" s="307">
        <v>7125</v>
      </c>
      <c r="H12" s="308">
        <v>8469</v>
      </c>
    </row>
    <row r="13" spans="1:8" ht="15">
      <c r="A13" s="185" t="s">
        <v>279</v>
      </c>
      <c r="B13" s="181" t="s">
        <v>280</v>
      </c>
      <c r="C13" s="307">
        <v>14843</v>
      </c>
      <c r="D13" s="308">
        <v>10125</v>
      </c>
      <c r="E13" s="185" t="s">
        <v>281</v>
      </c>
      <c r="F13" s="231" t="s">
        <v>282</v>
      </c>
      <c r="G13" s="307">
        <v>211756</v>
      </c>
      <c r="H13" s="308">
        <v>177236</v>
      </c>
    </row>
    <row r="14" spans="1:8" ht="15">
      <c r="A14" s="185" t="s">
        <v>283</v>
      </c>
      <c r="B14" s="181" t="s">
        <v>284</v>
      </c>
      <c r="C14" s="307">
        <v>7518</v>
      </c>
      <c r="D14" s="308">
        <v>7925</v>
      </c>
      <c r="E14" s="236" t="s">
        <v>285</v>
      </c>
      <c r="F14" s="231" t="s">
        <v>286</v>
      </c>
      <c r="G14" s="307">
        <v>17287</v>
      </c>
      <c r="H14" s="308">
        <v>15686</v>
      </c>
    </row>
    <row r="15" spans="1:8" ht="15">
      <c r="A15" s="185" t="s">
        <v>287</v>
      </c>
      <c r="B15" s="181" t="s">
        <v>288</v>
      </c>
      <c r="C15" s="307">
        <v>17817</v>
      </c>
      <c r="D15" s="308">
        <v>16069</v>
      </c>
      <c r="E15" s="236" t="s">
        <v>79</v>
      </c>
      <c r="F15" s="231" t="s">
        <v>289</v>
      </c>
      <c r="G15" s="307">
        <v>9682</v>
      </c>
      <c r="H15" s="308">
        <v>4763</v>
      </c>
    </row>
    <row r="16" spans="1:8" ht="15.75">
      <c r="A16" s="185" t="s">
        <v>290</v>
      </c>
      <c r="B16" s="181" t="s">
        <v>291</v>
      </c>
      <c r="C16" s="307">
        <v>3260</v>
      </c>
      <c r="D16" s="308">
        <v>2898</v>
      </c>
      <c r="E16" s="227" t="s">
        <v>52</v>
      </c>
      <c r="F16" s="255" t="s">
        <v>292</v>
      </c>
      <c r="G16" s="597">
        <f>SUM(G12:G15)</f>
        <v>245850</v>
      </c>
      <c r="H16" s="598">
        <f>SUM(H12:H15)</f>
        <v>206154</v>
      </c>
    </row>
    <row r="17" spans="1:8" ht="30.75">
      <c r="A17" s="185" t="s">
        <v>293</v>
      </c>
      <c r="B17" s="181" t="s">
        <v>294</v>
      </c>
      <c r="C17" s="307">
        <v>190189</v>
      </c>
      <c r="D17" s="308">
        <v>158304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-174</v>
      </c>
      <c r="D18" s="308">
        <v>221</v>
      </c>
      <c r="E18" s="225" t="s">
        <v>297</v>
      </c>
      <c r="F18" s="229" t="s">
        <v>298</v>
      </c>
      <c r="G18" s="608">
        <v>4</v>
      </c>
      <c r="H18" s="609">
        <v>29</v>
      </c>
    </row>
    <row r="19" spans="1:8" ht="15">
      <c r="A19" s="185" t="s">
        <v>299</v>
      </c>
      <c r="B19" s="181" t="s">
        <v>300</v>
      </c>
      <c r="C19" s="307">
        <v>1061</v>
      </c>
      <c r="D19" s="308">
        <v>1753</v>
      </c>
      <c r="E19" s="185" t="s">
        <v>301</v>
      </c>
      <c r="F19" s="228" t="s">
        <v>302</v>
      </c>
      <c r="G19" s="307"/>
      <c r="H19" s="308">
        <v>29</v>
      </c>
    </row>
    <row r="20" spans="1:8" ht="15.75">
      <c r="A20" s="226" t="s">
        <v>303</v>
      </c>
      <c r="B20" s="181" t="s">
        <v>304</v>
      </c>
      <c r="C20" s="307"/>
      <c r="D20" s="308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244254</v>
      </c>
      <c r="D22" s="598">
        <f>SUM(D12:D18)+D19</f>
        <v>207447</v>
      </c>
      <c r="E22" s="185" t="s">
        <v>309</v>
      </c>
      <c r="F22" s="228" t="s">
        <v>310</v>
      </c>
      <c r="G22" s="307">
        <v>24</v>
      </c>
      <c r="H22" s="308">
        <v>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1412</v>
      </c>
      <c r="D25" s="308">
        <v>1792</v>
      </c>
      <c r="E25" s="185" t="s">
        <v>318</v>
      </c>
      <c r="F25" s="228" t="s">
        <v>319</v>
      </c>
      <c r="G25" s="307">
        <v>88</v>
      </c>
      <c r="H25" s="308">
        <v>5</v>
      </c>
    </row>
    <row r="26" spans="1:8" ht="30.75">
      <c r="A26" s="185" t="s">
        <v>320</v>
      </c>
      <c r="B26" s="228" t="s">
        <v>321</v>
      </c>
      <c r="C26" s="307">
        <v>4844</v>
      </c>
      <c r="D26" s="308"/>
      <c r="E26" s="185" t="s">
        <v>322</v>
      </c>
      <c r="F26" s="228" t="s">
        <v>323</v>
      </c>
      <c r="G26" s="307">
        <v>3</v>
      </c>
      <c r="H26" s="308">
        <v>1</v>
      </c>
    </row>
    <row r="27" spans="1:8" ht="30.75">
      <c r="A27" s="185" t="s">
        <v>324</v>
      </c>
      <c r="B27" s="228" t="s">
        <v>325</v>
      </c>
      <c r="C27" s="307">
        <v>6</v>
      </c>
      <c r="D27" s="308">
        <v>230</v>
      </c>
      <c r="E27" s="227" t="s">
        <v>104</v>
      </c>
      <c r="F27" s="229" t="s">
        <v>326</v>
      </c>
      <c r="G27" s="597">
        <f>SUM(G22:G26)</f>
        <v>115</v>
      </c>
      <c r="H27" s="598">
        <f>SUM(H22:H26)</f>
        <v>25</v>
      </c>
    </row>
    <row r="28" spans="1:8" ht="15">
      <c r="A28" s="185" t="s">
        <v>79</v>
      </c>
      <c r="B28" s="228" t="s">
        <v>327</v>
      </c>
      <c r="C28" s="307">
        <v>486</v>
      </c>
      <c r="D28" s="308">
        <v>429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6748</v>
      </c>
      <c r="D29" s="598">
        <f>SUM(D25:D28)</f>
        <v>2451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251002</v>
      </c>
      <c r="D31" s="604">
        <f>D29+D22</f>
        <v>209898</v>
      </c>
      <c r="E31" s="242" t="s">
        <v>800</v>
      </c>
      <c r="F31" s="257" t="s">
        <v>331</v>
      </c>
      <c r="G31" s="244">
        <f>G16+G18+G27</f>
        <v>245969</v>
      </c>
      <c r="H31" s="245">
        <f>H16+H18+H27</f>
        <v>206208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5033</v>
      </c>
      <c r="H33" s="598">
        <f>IF((D31-H31)&gt;0,D31-H31,0)</f>
        <v>3690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251002</v>
      </c>
      <c r="D36" s="606">
        <f>D31-D34+D35</f>
        <v>209898</v>
      </c>
      <c r="E36" s="253" t="s">
        <v>346</v>
      </c>
      <c r="F36" s="247" t="s">
        <v>347</v>
      </c>
      <c r="G36" s="258">
        <f>G35-G34+G31</f>
        <v>245969</v>
      </c>
      <c r="H36" s="259">
        <f>H35-H34+H31</f>
        <v>206208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5033</v>
      </c>
      <c r="H37" s="245">
        <f>IF((D36-H36)&gt;0,D36-H36,0)</f>
        <v>3690</v>
      </c>
    </row>
    <row r="38" spans="1:8" ht="15.75">
      <c r="A38" s="225" t="s">
        <v>352</v>
      </c>
      <c r="B38" s="229" t="s">
        <v>353</v>
      </c>
      <c r="C38" s="597">
        <f>C39+C40+C41</f>
        <v>-93</v>
      </c>
      <c r="D38" s="598">
        <f>D39+D40+D41</f>
        <v>-42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2</v>
      </c>
      <c r="D39" s="308">
        <v>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-95</v>
      </c>
      <c r="D40" s="308">
        <v>-48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4940</v>
      </c>
      <c r="H42" s="235">
        <f>IF(H37&gt;0,IF(D38+H37&lt;0,0,D38+H37),IF(D37-D38&lt;0,D38-D37,0))</f>
        <v>3648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829</v>
      </c>
      <c r="H43" s="607">
        <v>703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4111</v>
      </c>
      <c r="H44" s="259">
        <f>IF(D42=0,IF(H42-H43&gt;0,H42-H43+D43,0),IF(D42-D43&lt;0,D43-D42+H43,0))</f>
        <v>2945</v>
      </c>
    </row>
    <row r="45" spans="1:8" ht="15.75" thickBot="1">
      <c r="A45" s="261" t="s">
        <v>371</v>
      </c>
      <c r="B45" s="262" t="s">
        <v>372</v>
      </c>
      <c r="C45" s="599">
        <f>C36+C38+C42</f>
        <v>250909</v>
      </c>
      <c r="D45" s="600">
        <f>D36+D38+D42</f>
        <v>209856</v>
      </c>
      <c r="E45" s="261" t="s">
        <v>373</v>
      </c>
      <c r="F45" s="263" t="s">
        <v>374</v>
      </c>
      <c r="G45" s="599">
        <f>G42+G36</f>
        <v>250909</v>
      </c>
      <c r="H45" s="600">
        <f>H42+H36</f>
        <v>209856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43432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/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9" sqref="A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272149</v>
      </c>
      <c r="D11" s="187">
        <v>232709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-234217</v>
      </c>
      <c r="D12" s="187">
        <v>-187772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-21261</v>
      </c>
      <c r="D14" s="187">
        <v>-18908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-24760</v>
      </c>
      <c r="D15" s="187">
        <v>-26177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58</v>
      </c>
      <c r="D16" s="187">
        <v>-106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>
        <v>36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-1697</v>
      </c>
      <c r="D18" s="187">
        <v>-2041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-21</v>
      </c>
      <c r="D19" s="187">
        <v>-17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-147</v>
      </c>
      <c r="D20" s="187">
        <v>-305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-9896</v>
      </c>
      <c r="D21" s="628">
        <f>SUM(D11:D20)</f>
        <v>-2581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-3443</v>
      </c>
      <c r="D23" s="187">
        <v>-4496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2922</v>
      </c>
      <c r="D24" s="187">
        <v>3023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-175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87</v>
      </c>
      <c r="D26" s="187">
        <v>179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16537</v>
      </c>
      <c r="D29" s="187">
        <v>1535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3325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19253</v>
      </c>
      <c r="D33" s="628">
        <f>SUM(D23:D32)</f>
        <v>241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162525</v>
      </c>
      <c r="D37" s="187">
        <v>107669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-171216</v>
      </c>
      <c r="D38" s="187">
        <v>-107448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-1047</v>
      </c>
      <c r="D39" s="187">
        <v>-788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-3</v>
      </c>
      <c r="D41" s="187">
        <v>-23</v>
      </c>
      <c r="E41" s="168"/>
      <c r="F41" s="168"/>
    </row>
    <row r="42" spans="1:8" ht="15">
      <c r="A42" s="268" t="s">
        <v>437</v>
      </c>
      <c r="B42" s="169" t="s">
        <v>438</v>
      </c>
      <c r="C42" s="188">
        <v>58</v>
      </c>
      <c r="D42" s="187">
        <v>-17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-9683</v>
      </c>
      <c r="D43" s="630">
        <f>SUM(D35:D42)</f>
        <v>-607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-326</v>
      </c>
      <c r="D44" s="298">
        <f>D43+D33+D21</f>
        <v>-2947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6664</v>
      </c>
      <c r="D45" s="300">
        <v>9058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6338</v>
      </c>
      <c r="D46" s="302">
        <f>D45+D44</f>
        <v>6111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6338</v>
      </c>
      <c r="D47" s="289">
        <v>6111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43432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662"/>
      <c r="B62" s="667"/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A11" sqref="A1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4" t="s">
        <v>453</v>
      </c>
      <c r="B8" s="677" t="s">
        <v>454</v>
      </c>
      <c r="C8" s="680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0" t="s">
        <v>460</v>
      </c>
      <c r="L8" s="680" t="s">
        <v>461</v>
      </c>
      <c r="M8" s="500"/>
      <c r="N8" s="501"/>
    </row>
    <row r="9" spans="1:14" s="502" customFormat="1" ht="30.75">
      <c r="A9" s="675"/>
      <c r="B9" s="678"/>
      <c r="C9" s="681"/>
      <c r="D9" s="683" t="s">
        <v>802</v>
      </c>
      <c r="E9" s="683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81"/>
      <c r="L9" s="681"/>
      <c r="M9" s="505" t="s">
        <v>801</v>
      </c>
      <c r="N9" s="501"/>
    </row>
    <row r="10" spans="1:14" s="502" customFormat="1" ht="30.75">
      <c r="A10" s="676"/>
      <c r="B10" s="679"/>
      <c r="C10" s="682"/>
      <c r="D10" s="683"/>
      <c r="E10" s="683"/>
      <c r="F10" s="503" t="s">
        <v>462</v>
      </c>
      <c r="G10" s="503" t="s">
        <v>463</v>
      </c>
      <c r="H10" s="503" t="s">
        <v>464</v>
      </c>
      <c r="I10" s="682"/>
      <c r="J10" s="682"/>
      <c r="K10" s="682"/>
      <c r="L10" s="682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30283</v>
      </c>
      <c r="E13" s="553">
        <f>'1-Баланс'!H21</f>
        <v>58650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127737</v>
      </c>
      <c r="J13" s="553">
        <f>'1-Баланс'!H30+'1-Баланс'!H33</f>
        <v>-8870</v>
      </c>
      <c r="K13" s="554"/>
      <c r="L13" s="553">
        <f>SUM(C13:K13)</f>
        <v>231391</v>
      </c>
      <c r="M13" s="555">
        <f>'1-Баланс'!H40</f>
        <v>32070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30283</v>
      </c>
      <c r="E17" s="622">
        <f t="shared" si="2"/>
        <v>58650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127737</v>
      </c>
      <c r="J17" s="622">
        <f t="shared" si="2"/>
        <v>-8870</v>
      </c>
      <c r="K17" s="622">
        <f t="shared" si="2"/>
        <v>0</v>
      </c>
      <c r="L17" s="553">
        <f t="shared" si="1"/>
        <v>231391</v>
      </c>
      <c r="M17" s="623">
        <f t="shared" si="2"/>
        <v>32070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-4111</v>
      </c>
      <c r="K18" s="554"/>
      <c r="L18" s="553">
        <f t="shared" si="1"/>
        <v>-4111</v>
      </c>
      <c r="M18" s="607">
        <v>-829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-6</v>
      </c>
      <c r="E30" s="307">
        <v>-11330</v>
      </c>
      <c r="F30" s="307"/>
      <c r="G30" s="307"/>
      <c r="H30" s="307"/>
      <c r="I30" s="307">
        <v>8516</v>
      </c>
      <c r="J30" s="307"/>
      <c r="K30" s="307"/>
      <c r="L30" s="553">
        <f t="shared" si="1"/>
        <v>-2820</v>
      </c>
      <c r="M30" s="308">
        <v>3444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30277</v>
      </c>
      <c r="E31" s="622">
        <f t="shared" si="6"/>
        <v>47320</v>
      </c>
      <c r="F31" s="622">
        <f t="shared" si="6"/>
        <v>5232</v>
      </c>
      <c r="G31" s="622">
        <f t="shared" si="6"/>
        <v>0</v>
      </c>
      <c r="H31" s="622">
        <f t="shared" si="6"/>
        <v>0</v>
      </c>
      <c r="I31" s="622">
        <f t="shared" si="6"/>
        <v>136253</v>
      </c>
      <c r="J31" s="622">
        <f t="shared" si="6"/>
        <v>-12981</v>
      </c>
      <c r="K31" s="622">
        <f t="shared" si="6"/>
        <v>0</v>
      </c>
      <c r="L31" s="553">
        <f t="shared" si="1"/>
        <v>224460</v>
      </c>
      <c r="M31" s="623">
        <f t="shared" si="6"/>
        <v>34685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30277</v>
      </c>
      <c r="E34" s="556">
        <f t="shared" si="7"/>
        <v>47320</v>
      </c>
      <c r="F34" s="556">
        <f t="shared" si="7"/>
        <v>5232</v>
      </c>
      <c r="G34" s="556">
        <f t="shared" si="7"/>
        <v>0</v>
      </c>
      <c r="H34" s="556">
        <f t="shared" si="7"/>
        <v>0</v>
      </c>
      <c r="I34" s="556">
        <f t="shared" si="7"/>
        <v>136253</v>
      </c>
      <c r="J34" s="556">
        <f t="shared" si="7"/>
        <v>-12981</v>
      </c>
      <c r="K34" s="556">
        <f t="shared" si="7"/>
        <v>0</v>
      </c>
      <c r="L34" s="620">
        <f t="shared" si="1"/>
        <v>224460</v>
      </c>
      <c r="M34" s="557">
        <f>M31+M32+M33</f>
        <v>34685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43432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/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108850</v>
      </c>
      <c r="E11" s="319">
        <v>167</v>
      </c>
      <c r="F11" s="319">
        <v>4921</v>
      </c>
      <c r="G11" s="320">
        <f>D11+E11-F11</f>
        <v>104096</v>
      </c>
      <c r="H11" s="319"/>
      <c r="I11" s="319"/>
      <c r="J11" s="320">
        <f>G11+H11-I11</f>
        <v>104096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104096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123713</v>
      </c>
      <c r="E12" s="319">
        <v>558</v>
      </c>
      <c r="F12" s="319">
        <v>16860</v>
      </c>
      <c r="G12" s="320">
        <f aca="true" t="shared" si="2" ref="G12:G41">D12+E12-F12</f>
        <v>107411</v>
      </c>
      <c r="H12" s="319"/>
      <c r="I12" s="319"/>
      <c r="J12" s="320">
        <f aca="true" t="shared" si="3" ref="J12:J41">G12+H12-I12</f>
        <v>107411</v>
      </c>
      <c r="K12" s="319">
        <v>32675</v>
      </c>
      <c r="L12" s="319">
        <v>2035</v>
      </c>
      <c r="M12" s="319">
        <v>1699</v>
      </c>
      <c r="N12" s="320">
        <f aca="true" t="shared" si="4" ref="N12:N41">K12+L12-M12</f>
        <v>33011</v>
      </c>
      <c r="O12" s="319"/>
      <c r="P12" s="319"/>
      <c r="Q12" s="320">
        <f t="shared" si="0"/>
        <v>33011</v>
      </c>
      <c r="R12" s="331">
        <f t="shared" si="1"/>
        <v>74400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38147</v>
      </c>
      <c r="E13" s="319">
        <v>254</v>
      </c>
      <c r="F13" s="319">
        <v>1511</v>
      </c>
      <c r="G13" s="320">
        <f t="shared" si="2"/>
        <v>36890</v>
      </c>
      <c r="H13" s="319"/>
      <c r="I13" s="319"/>
      <c r="J13" s="320">
        <f t="shared" si="3"/>
        <v>36890</v>
      </c>
      <c r="K13" s="319">
        <v>33437</v>
      </c>
      <c r="L13" s="319">
        <v>927</v>
      </c>
      <c r="M13" s="319">
        <v>1359</v>
      </c>
      <c r="N13" s="320">
        <f t="shared" si="4"/>
        <v>33005</v>
      </c>
      <c r="O13" s="319"/>
      <c r="P13" s="319"/>
      <c r="Q13" s="320">
        <f t="shared" si="0"/>
        <v>33005</v>
      </c>
      <c r="R13" s="331">
        <f t="shared" si="1"/>
        <v>3885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48882</v>
      </c>
      <c r="E14" s="319">
        <v>554</v>
      </c>
      <c r="F14" s="319">
        <v>984</v>
      </c>
      <c r="G14" s="320">
        <f t="shared" si="2"/>
        <v>48452</v>
      </c>
      <c r="H14" s="319"/>
      <c r="I14" s="319"/>
      <c r="J14" s="320">
        <f t="shared" si="3"/>
        <v>48452</v>
      </c>
      <c r="K14" s="319">
        <v>20539</v>
      </c>
      <c r="L14" s="319">
        <v>1273</v>
      </c>
      <c r="M14" s="319">
        <v>393</v>
      </c>
      <c r="N14" s="320">
        <f t="shared" si="4"/>
        <v>21419</v>
      </c>
      <c r="O14" s="319"/>
      <c r="P14" s="319"/>
      <c r="Q14" s="320">
        <f t="shared" si="0"/>
        <v>21419</v>
      </c>
      <c r="R14" s="331">
        <f t="shared" si="1"/>
        <v>27033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32089</v>
      </c>
      <c r="E15" s="319">
        <v>1134</v>
      </c>
      <c r="F15" s="319">
        <v>1552</v>
      </c>
      <c r="G15" s="320">
        <f t="shared" si="2"/>
        <v>31671</v>
      </c>
      <c r="H15" s="319"/>
      <c r="I15" s="319"/>
      <c r="J15" s="320">
        <f t="shared" si="3"/>
        <v>31671</v>
      </c>
      <c r="K15" s="319">
        <v>21742</v>
      </c>
      <c r="L15" s="319">
        <v>2285</v>
      </c>
      <c r="M15" s="319">
        <v>1528</v>
      </c>
      <c r="N15" s="320">
        <f t="shared" si="4"/>
        <v>22499</v>
      </c>
      <c r="O15" s="319"/>
      <c r="P15" s="319"/>
      <c r="Q15" s="320">
        <f t="shared" si="0"/>
        <v>22499</v>
      </c>
      <c r="R15" s="331">
        <f t="shared" si="1"/>
        <v>9172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12909</v>
      </c>
      <c r="E16" s="319">
        <v>338</v>
      </c>
      <c r="F16" s="319">
        <v>3014</v>
      </c>
      <c r="G16" s="320">
        <f t="shared" si="2"/>
        <v>10233</v>
      </c>
      <c r="H16" s="319"/>
      <c r="I16" s="319"/>
      <c r="J16" s="320">
        <f t="shared" si="3"/>
        <v>10233</v>
      </c>
      <c r="K16" s="319">
        <v>11611</v>
      </c>
      <c r="L16" s="319">
        <v>606</v>
      </c>
      <c r="M16" s="319">
        <v>2809</v>
      </c>
      <c r="N16" s="320">
        <f t="shared" si="4"/>
        <v>9408</v>
      </c>
      <c r="O16" s="319"/>
      <c r="P16" s="319"/>
      <c r="Q16" s="320">
        <f t="shared" si="0"/>
        <v>9408</v>
      </c>
      <c r="R16" s="331">
        <f t="shared" si="1"/>
        <v>825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2025</v>
      </c>
      <c r="E17" s="319">
        <v>3145</v>
      </c>
      <c r="F17" s="319">
        <v>2204</v>
      </c>
      <c r="G17" s="320">
        <f t="shared" si="2"/>
        <v>2966</v>
      </c>
      <c r="H17" s="319"/>
      <c r="I17" s="319"/>
      <c r="J17" s="320">
        <f t="shared" si="3"/>
        <v>2966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2966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4893</v>
      </c>
      <c r="E18" s="319">
        <v>331</v>
      </c>
      <c r="F18" s="319">
        <v>401</v>
      </c>
      <c r="G18" s="320">
        <f t="shared" si="2"/>
        <v>4823</v>
      </c>
      <c r="H18" s="319"/>
      <c r="I18" s="319"/>
      <c r="J18" s="320">
        <f t="shared" si="3"/>
        <v>4823</v>
      </c>
      <c r="K18" s="319">
        <v>4595</v>
      </c>
      <c r="L18" s="319">
        <v>297</v>
      </c>
      <c r="M18" s="319">
        <v>388</v>
      </c>
      <c r="N18" s="320">
        <f t="shared" si="4"/>
        <v>4504</v>
      </c>
      <c r="O18" s="319"/>
      <c r="P18" s="319"/>
      <c r="Q18" s="320">
        <f t="shared" si="0"/>
        <v>4504</v>
      </c>
      <c r="R18" s="331">
        <f t="shared" si="1"/>
        <v>319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371508</v>
      </c>
      <c r="E19" s="321">
        <f>SUM(E11:E18)</f>
        <v>6481</v>
      </c>
      <c r="F19" s="321">
        <f>SUM(F11:F18)</f>
        <v>31447</v>
      </c>
      <c r="G19" s="320">
        <f t="shared" si="2"/>
        <v>346542</v>
      </c>
      <c r="H19" s="321">
        <f>SUM(H11:H18)</f>
        <v>0</v>
      </c>
      <c r="I19" s="321">
        <f>SUM(I11:I18)</f>
        <v>0</v>
      </c>
      <c r="J19" s="320">
        <f t="shared" si="3"/>
        <v>346542</v>
      </c>
      <c r="K19" s="321">
        <f>SUM(K11:K18)</f>
        <v>124599</v>
      </c>
      <c r="L19" s="321">
        <f>SUM(L11:L18)</f>
        <v>7423</v>
      </c>
      <c r="M19" s="321">
        <f>SUM(M11:M18)</f>
        <v>8176</v>
      </c>
      <c r="N19" s="320">
        <f t="shared" si="4"/>
        <v>123846</v>
      </c>
      <c r="O19" s="321">
        <f>SUM(O11:O18)</f>
        <v>0</v>
      </c>
      <c r="P19" s="321">
        <f>SUM(P11:P18)</f>
        <v>0</v>
      </c>
      <c r="Q19" s="320">
        <f t="shared" si="0"/>
        <v>123846</v>
      </c>
      <c r="R19" s="331">
        <f t="shared" si="1"/>
        <v>222696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40327</v>
      </c>
      <c r="E20" s="319">
        <v>3751</v>
      </c>
      <c r="F20" s="319">
        <v>1535</v>
      </c>
      <c r="G20" s="320">
        <f t="shared" si="2"/>
        <v>42543</v>
      </c>
      <c r="H20" s="319"/>
      <c r="I20" s="319"/>
      <c r="J20" s="320">
        <f t="shared" si="3"/>
        <v>42543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42543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206</v>
      </c>
      <c r="E23" s="319">
        <v>1</v>
      </c>
      <c r="F23" s="319"/>
      <c r="G23" s="320">
        <f t="shared" si="2"/>
        <v>207</v>
      </c>
      <c r="H23" s="319"/>
      <c r="I23" s="319"/>
      <c r="J23" s="320">
        <f t="shared" si="3"/>
        <v>207</v>
      </c>
      <c r="K23" s="319">
        <v>43</v>
      </c>
      <c r="L23" s="319">
        <v>17</v>
      </c>
      <c r="M23" s="319"/>
      <c r="N23" s="320">
        <f t="shared" si="4"/>
        <v>60</v>
      </c>
      <c r="O23" s="319"/>
      <c r="P23" s="319"/>
      <c r="Q23" s="320">
        <f t="shared" si="0"/>
        <v>60</v>
      </c>
      <c r="R23" s="331">
        <f t="shared" si="1"/>
        <v>147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813</v>
      </c>
      <c r="E24" s="319">
        <v>12</v>
      </c>
      <c r="F24" s="319">
        <v>21</v>
      </c>
      <c r="G24" s="320">
        <f t="shared" si="2"/>
        <v>804</v>
      </c>
      <c r="H24" s="319"/>
      <c r="I24" s="319"/>
      <c r="J24" s="320">
        <f t="shared" si="3"/>
        <v>804</v>
      </c>
      <c r="K24" s="319">
        <v>717</v>
      </c>
      <c r="L24" s="319">
        <v>68</v>
      </c>
      <c r="M24" s="319">
        <v>21</v>
      </c>
      <c r="N24" s="320">
        <f t="shared" si="4"/>
        <v>764</v>
      </c>
      <c r="O24" s="319"/>
      <c r="P24" s="319"/>
      <c r="Q24" s="320">
        <f t="shared" si="0"/>
        <v>764</v>
      </c>
      <c r="R24" s="331">
        <f t="shared" si="1"/>
        <v>40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526</v>
      </c>
      <c r="E26" s="319">
        <v>2</v>
      </c>
      <c r="F26" s="319"/>
      <c r="G26" s="320">
        <f t="shared" si="2"/>
        <v>528</v>
      </c>
      <c r="H26" s="319"/>
      <c r="I26" s="319"/>
      <c r="J26" s="320">
        <f t="shared" si="3"/>
        <v>528</v>
      </c>
      <c r="K26" s="319">
        <v>452</v>
      </c>
      <c r="L26" s="319">
        <v>10</v>
      </c>
      <c r="M26" s="319"/>
      <c r="N26" s="320">
        <f t="shared" si="4"/>
        <v>462</v>
      </c>
      <c r="O26" s="319"/>
      <c r="P26" s="319"/>
      <c r="Q26" s="320">
        <f t="shared" si="0"/>
        <v>462</v>
      </c>
      <c r="R26" s="331">
        <f t="shared" si="1"/>
        <v>66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1545</v>
      </c>
      <c r="E27" s="323">
        <f aca="true" t="shared" si="5" ref="E27:P27">SUM(E23:E26)</f>
        <v>15</v>
      </c>
      <c r="F27" s="323">
        <f t="shared" si="5"/>
        <v>21</v>
      </c>
      <c r="G27" s="324">
        <f t="shared" si="2"/>
        <v>1539</v>
      </c>
      <c r="H27" s="323">
        <f t="shared" si="5"/>
        <v>0</v>
      </c>
      <c r="I27" s="323">
        <f t="shared" si="5"/>
        <v>0</v>
      </c>
      <c r="J27" s="324">
        <f t="shared" si="3"/>
        <v>1539</v>
      </c>
      <c r="K27" s="323">
        <f t="shared" si="5"/>
        <v>1212</v>
      </c>
      <c r="L27" s="323">
        <f t="shared" si="5"/>
        <v>95</v>
      </c>
      <c r="M27" s="323">
        <f t="shared" si="5"/>
        <v>21</v>
      </c>
      <c r="N27" s="324">
        <f t="shared" si="4"/>
        <v>1286</v>
      </c>
      <c r="O27" s="323">
        <f t="shared" si="5"/>
        <v>0</v>
      </c>
      <c r="P27" s="323">
        <f t="shared" si="5"/>
        <v>0</v>
      </c>
      <c r="Q27" s="324">
        <f t="shared" si="0"/>
        <v>1286</v>
      </c>
      <c r="R27" s="334">
        <f t="shared" si="1"/>
        <v>253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792</v>
      </c>
      <c r="E29" s="326">
        <f aca="true" t="shared" si="6" ref="E29:P29">SUM(E30:E33)</f>
        <v>1002</v>
      </c>
      <c r="F29" s="326">
        <f t="shared" si="6"/>
        <v>0</v>
      </c>
      <c r="G29" s="327">
        <f t="shared" si="2"/>
        <v>1794</v>
      </c>
      <c r="H29" s="326">
        <f t="shared" si="6"/>
        <v>0</v>
      </c>
      <c r="I29" s="326">
        <f t="shared" si="6"/>
        <v>0</v>
      </c>
      <c r="J29" s="327">
        <f t="shared" si="3"/>
        <v>1794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1794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753</v>
      </c>
      <c r="E32" s="319">
        <v>1002</v>
      </c>
      <c r="F32" s="319"/>
      <c r="G32" s="320">
        <f t="shared" si="2"/>
        <v>1755</v>
      </c>
      <c r="H32" s="319"/>
      <c r="I32" s="319"/>
      <c r="J32" s="320">
        <f t="shared" si="3"/>
        <v>1755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1755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792</v>
      </c>
      <c r="E40" s="321">
        <f aca="true" t="shared" si="10" ref="E40:P40">E29+E34+E39</f>
        <v>1002</v>
      </c>
      <c r="F40" s="321">
        <f t="shared" si="10"/>
        <v>0</v>
      </c>
      <c r="G40" s="320">
        <f t="shared" si="2"/>
        <v>1794</v>
      </c>
      <c r="H40" s="321">
        <f t="shared" si="10"/>
        <v>0</v>
      </c>
      <c r="I40" s="321">
        <f t="shared" si="10"/>
        <v>0</v>
      </c>
      <c r="J40" s="320">
        <f t="shared" si="3"/>
        <v>1794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1794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414172</v>
      </c>
      <c r="E42" s="340">
        <f>E19+E20+E21+E27+E40+E41</f>
        <v>11249</v>
      </c>
      <c r="F42" s="340">
        <f aca="true" t="shared" si="11" ref="F42:R42">F19+F20+F21+F27+F40+F41</f>
        <v>33003</v>
      </c>
      <c r="G42" s="340">
        <f t="shared" si="11"/>
        <v>392418</v>
      </c>
      <c r="H42" s="340">
        <f t="shared" si="11"/>
        <v>0</v>
      </c>
      <c r="I42" s="340">
        <f t="shared" si="11"/>
        <v>0</v>
      </c>
      <c r="J42" s="340">
        <f t="shared" si="11"/>
        <v>392418</v>
      </c>
      <c r="K42" s="340">
        <f t="shared" si="11"/>
        <v>125811</v>
      </c>
      <c r="L42" s="340">
        <f t="shared" si="11"/>
        <v>7518</v>
      </c>
      <c r="M42" s="340">
        <f t="shared" si="11"/>
        <v>8197</v>
      </c>
      <c r="N42" s="340">
        <f t="shared" si="11"/>
        <v>125132</v>
      </c>
      <c r="O42" s="340">
        <f t="shared" si="11"/>
        <v>0</v>
      </c>
      <c r="P42" s="340">
        <f t="shared" si="11"/>
        <v>0</v>
      </c>
      <c r="Q42" s="340">
        <f t="shared" si="11"/>
        <v>125132</v>
      </c>
      <c r="R42" s="341">
        <f t="shared" si="11"/>
        <v>267286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43432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67"/>
      <c r="E50" s="667"/>
      <c r="F50" s="667"/>
      <c r="G50" s="543"/>
      <c r="H50" s="44"/>
      <c r="I50" s="41"/>
    </row>
    <row r="51" spans="2:9" ht="15">
      <c r="B51" s="662"/>
      <c r="C51" s="667"/>
      <c r="D51" s="667"/>
      <c r="E51" s="667"/>
      <c r="F51" s="667"/>
      <c r="G51" s="543"/>
      <c r="H51" s="44"/>
      <c r="I51" s="41"/>
    </row>
    <row r="52" spans="2:9" ht="15">
      <c r="B52" s="662"/>
      <c r="C52" s="667"/>
      <c r="D52" s="667"/>
      <c r="E52" s="667"/>
      <c r="F52" s="667"/>
      <c r="G52" s="543"/>
      <c r="H52" s="44"/>
      <c r="I52" s="41"/>
    </row>
    <row r="53" spans="2:9" ht="15">
      <c r="B53" s="662"/>
      <c r="C53" s="667"/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5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2614</v>
      </c>
      <c r="D23" s="434"/>
      <c r="E23" s="433">
        <f t="shared" si="0"/>
        <v>2614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966</v>
      </c>
      <c r="D26" s="353">
        <f>SUM(D27:D29)</f>
        <v>966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966</v>
      </c>
      <c r="D29" s="359">
        <v>966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27771</v>
      </c>
      <c r="D30" s="359">
        <v>27771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4342</v>
      </c>
      <c r="D31" s="359">
        <v>4342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1130</v>
      </c>
      <c r="D33" s="359">
        <v>1130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324</v>
      </c>
      <c r="D35" s="353">
        <f>SUM(D36:D39)</f>
        <v>324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75</v>
      </c>
      <c r="D36" s="359">
        <v>75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249</v>
      </c>
      <c r="D37" s="359">
        <v>249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1544</v>
      </c>
      <c r="D40" s="353">
        <f>SUM(D41:D44)</f>
        <v>1544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1544</v>
      </c>
      <c r="D44" s="359">
        <v>1544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36077</v>
      </c>
      <c r="D45" s="429">
        <f>D26+D30+D31+D33+D32+D34+D35+D40</f>
        <v>36077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38691</v>
      </c>
      <c r="D46" s="435">
        <f>D45+D23+D21+D11</f>
        <v>36077</v>
      </c>
      <c r="E46" s="436">
        <f>E45+E23+E21+E11</f>
        <v>2614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1827</v>
      </c>
      <c r="D54" s="129">
        <f>SUM(D55:D57)</f>
        <v>0</v>
      </c>
      <c r="E54" s="127">
        <f>C54-D54</f>
        <v>1827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1827</v>
      </c>
      <c r="D55" s="188"/>
      <c r="E55" s="127">
        <f>C55-D55</f>
        <v>1827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8773</v>
      </c>
      <c r="D58" s="129">
        <f>D59+D61</f>
        <v>0</v>
      </c>
      <c r="E58" s="127">
        <f t="shared" si="1"/>
        <v>8773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8773</v>
      </c>
      <c r="D59" s="188"/>
      <c r="E59" s="127">
        <f t="shared" si="1"/>
        <v>8773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2990</v>
      </c>
      <c r="D66" s="188"/>
      <c r="E66" s="127">
        <f t="shared" si="1"/>
        <v>2990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13590</v>
      </c>
      <c r="D68" s="426">
        <f>D54+D58+D63+D64+D65+D66</f>
        <v>0</v>
      </c>
      <c r="E68" s="427">
        <f t="shared" si="1"/>
        <v>13590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10533</v>
      </c>
      <c r="D70" s="188"/>
      <c r="E70" s="127">
        <f t="shared" si="1"/>
        <v>10533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0</v>
      </c>
      <c r="D74" s="188">
        <v>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44581</v>
      </c>
      <c r="D77" s="129">
        <f>D78+D80</f>
        <v>44581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43638</v>
      </c>
      <c r="D78" s="188">
        <v>43638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943</v>
      </c>
      <c r="D80" s="188">
        <v>943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29648</v>
      </c>
      <c r="D87" s="125">
        <f>SUM(D88:D92)+D96</f>
        <v>29648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20157</v>
      </c>
      <c r="D89" s="188">
        <v>20157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1339</v>
      </c>
      <c r="D90" s="188">
        <v>1339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1914</v>
      </c>
      <c r="D91" s="188">
        <v>1914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5478</v>
      </c>
      <c r="D92" s="129">
        <f>SUM(D93:D95)</f>
        <v>5478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1399</v>
      </c>
      <c r="D94" s="188">
        <v>1399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4079</v>
      </c>
      <c r="D95" s="188">
        <v>4079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760</v>
      </c>
      <c r="D96" s="188">
        <v>760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10031</v>
      </c>
      <c r="D97" s="188">
        <v>10031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84260</v>
      </c>
      <c r="D98" s="424">
        <f>D87+D82+D77+D73+D97</f>
        <v>84260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108383</v>
      </c>
      <c r="D99" s="418">
        <f>D98+D70+D68</f>
        <v>84260</v>
      </c>
      <c r="E99" s="418">
        <f>E98+E70+E68</f>
        <v>24123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33</v>
      </c>
      <c r="D104" s="207"/>
      <c r="E104" s="207">
        <v>16</v>
      </c>
      <c r="F104" s="412">
        <f>C104+D104-E104</f>
        <v>17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33</v>
      </c>
      <c r="D107" s="416">
        <f>SUM(D104:D106)</f>
        <v>0</v>
      </c>
      <c r="E107" s="416">
        <f>SUM(E104:E106)</f>
        <v>16</v>
      </c>
      <c r="F107" s="417">
        <f>SUM(F104:F106)</f>
        <v>17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43432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/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/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16764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1</v>
      </c>
      <c r="D17" s="440"/>
      <c r="E17" s="440"/>
      <c r="F17" s="440">
        <v>1755</v>
      </c>
      <c r="G17" s="440"/>
      <c r="H17" s="440"/>
      <c r="I17" s="441">
        <f t="shared" si="0"/>
        <v>1755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16765</v>
      </c>
      <c r="D18" s="447">
        <f t="shared" si="1"/>
        <v>0</v>
      </c>
      <c r="E18" s="447">
        <f t="shared" si="1"/>
        <v>0</v>
      </c>
      <c r="F18" s="447">
        <f t="shared" si="1"/>
        <v>1794</v>
      </c>
      <c r="G18" s="447">
        <f t="shared" si="1"/>
        <v>0</v>
      </c>
      <c r="H18" s="447">
        <f t="shared" si="1"/>
        <v>0</v>
      </c>
      <c r="I18" s="448">
        <f t="shared" si="0"/>
        <v>1794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>
        <v>600</v>
      </c>
      <c r="D24" s="440"/>
      <c r="E24" s="440"/>
      <c r="F24" s="440">
        <v>1</v>
      </c>
      <c r="G24" s="440"/>
      <c r="H24" s="440"/>
      <c r="I24" s="441">
        <f t="shared" si="0"/>
        <v>1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600</v>
      </c>
      <c r="D27" s="447">
        <f t="shared" si="2"/>
        <v>0</v>
      </c>
      <c r="E27" s="447">
        <f t="shared" si="2"/>
        <v>0</v>
      </c>
      <c r="F27" s="447">
        <f t="shared" si="2"/>
        <v>1</v>
      </c>
      <c r="G27" s="447">
        <f t="shared" si="2"/>
        <v>0</v>
      </c>
      <c r="H27" s="447">
        <f t="shared" si="2"/>
        <v>0</v>
      </c>
      <c r="I27" s="448">
        <f t="shared" si="0"/>
        <v>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43432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1" t="str">
        <f>Начална!B17</f>
        <v>Марин Стоянов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368451</v>
      </c>
      <c r="D6" s="643">
        <f aca="true" t="shared" si="0" ref="D6:D15">C6-E6</f>
        <v>0</v>
      </c>
      <c r="E6" s="642">
        <f>'1-Баланс'!G95</f>
        <v>368451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224460</v>
      </c>
      <c r="D7" s="643">
        <f t="shared" si="0"/>
        <v>206101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-4111</v>
      </c>
      <c r="D8" s="643">
        <f t="shared" si="0"/>
        <v>0</v>
      </c>
      <c r="E8" s="642">
        <f>ABS('2-Отчет за доходите'!C44)-ABS('2-Отчет за доходите'!G44)</f>
        <v>-4111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6664</v>
      </c>
      <c r="D9" s="643">
        <f t="shared" si="0"/>
        <v>0</v>
      </c>
      <c r="E9" s="642">
        <f>'3-Отчет за паричния поток'!C45</f>
        <v>6664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6338</v>
      </c>
      <c r="D10" s="643">
        <f t="shared" si="0"/>
        <v>0</v>
      </c>
      <c r="E10" s="642">
        <f>'3-Отчет за паричния поток'!C46</f>
        <v>6338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224460</v>
      </c>
      <c r="D11" s="643">
        <f t="shared" si="0"/>
        <v>0</v>
      </c>
      <c r="E11" s="642">
        <f>'4-Отчет за собствения капитал'!L34</f>
        <v>224460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1755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2018-11-23T11:10:52Z</cp:lastPrinted>
  <dcterms:created xsi:type="dcterms:W3CDTF">2006-09-16T00:00:00Z</dcterms:created>
  <dcterms:modified xsi:type="dcterms:W3CDTF">2019-01-31T11:50:52Z</dcterms:modified>
  <cp:category/>
  <cp:version/>
  <cp:contentType/>
  <cp:contentStatus/>
</cp:coreProperties>
</file>