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21660" windowHeight="10128" tabRatio="725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<sst xmlns="http://schemas.openxmlformats.org/spreadsheetml/2006/main" count="4164" uniqueCount="974">
  <si>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</si>
  <si>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</si>
  <si>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</si>
  <si>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</si>
  <si>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</si>
  <si>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</si>
  <si>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</si>
  <si>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</si>
  <si>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</si>
  <si>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</si>
  <si>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</si>
  <si>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</si>
  <si>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</si>
  <si>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</si>
  <si>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</si>
  <si>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</si>
  <si>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</si>
  <si>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</si>
  <si>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</si>
  <si>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</si>
  <si>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</si>
  <si>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</si>
  <si>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</si>
  <si>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</si>
  <si>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</si>
  <si>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</si>
  <si>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</si>
  <si>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</si>
  <si>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</si>
  <si>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</si>
  <si>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</si>
  <si>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</si>
  <si>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</si>
  <si>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</si>
  <si>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</si>
  <si>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</si>
  <si>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</si>
  <si>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</si>
  <si>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</si>
  <si>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</si>
  <si>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</si>
  <si>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</si>
  <si>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</si>
  <si>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</si>
  <si>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</si>
  <si>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</si>
  <si>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</si>
  <si>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</si>
  <si>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</si>
  <si>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</si>
  <si>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</si>
  <si>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</si>
  <si>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</si>
  <si>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</si>
  <si>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</si>
  <si>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</si>
  <si>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</si>
  <si>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</si>
  <si>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</si>
  <si>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</si>
  <si>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</si>
  <si>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</si>
  <si>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</si>
  <si>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</si>
  <si>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</si>
  <si>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</si>
  <si>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</si>
  <si>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</si>
  <si>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</si>
  <si>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</si>
  <si>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</si>
  <si>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</si>
  <si>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</si>
  <si>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</si>
  <si>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</si>
  <si>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</si>
  <si>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</si>
  <si>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</si>
  <si>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</si>
  <si>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</si>
  <si>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</si>
  <si>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</si>
  <si>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</si>
  <si>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</si>
  <si>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</si>
  <si>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</si>
  <si>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</si>
  <si>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</si>
  <si>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</si>
  <si>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</si>
  <si>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</si>
  <si>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</si>
  <si>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</si>
  <si>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</si>
  <si>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</si>
  <si>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</si>
  <si>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</si>
  <si>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</si>
  <si>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</si>
  <si>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</si>
  <si>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</si>
  <si>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</si>
  <si>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</si>
  <si>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</si>
  <si>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</si>
  <si>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</si>
  <si>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</si>
  <si>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</si>
  <si>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</si>
  <si>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</si>
  <si>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</si>
  <si>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</si>
  <si>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</si>
  <si>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</si>
  <si>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</si>
  <si>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</si>
  <si>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</si>
  <si>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</si>
  <si>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</si>
  <si>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</si>
  <si>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</si>
  <si>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</si>
  <si>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</si>
  <si>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</si>
  <si>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</si>
  <si>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</si>
  <si>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</si>
  <si>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</si>
  <si>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</si>
  <si>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</si>
  <si>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</si>
  <si>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</si>
  <si>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</si>
  <si>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</si>
  <si>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</si>
  <si>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</si>
  <si>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</si>
  <si>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</si>
  <si>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</si>
  <si>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</si>
  <si>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</si>
  <si>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</si>
  <si>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</si>
  <si>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</si>
  <si>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</si>
  <si>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</si>
  <si>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</si>
  <si>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</si>
  <si>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</si>
  <si>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</si>
  <si>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</si>
  <si>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</si>
  <si>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</si>
  <si>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</si>
  <si>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</si>
  <si>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</si>
  <si>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</si>
  <si>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</si>
  <si>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</si>
  <si>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</si>
  <si>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</si>
  <si>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</si>
  <si>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</si>
  <si>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</si>
  <si>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</si>
  <si>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</si>
  <si>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</si>
  <si>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</si>
  <si>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</si>
  <si>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</si>
  <si>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</si>
  <si>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</si>
  <si>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</si>
  <si>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</si>
  <si>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</si>
  <si>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</si>
  <si>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</si>
  <si>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</si>
  <si>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</si>
  <si>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</si>
  <si>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</si>
  <si>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</si>
  <si>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</si>
  <si>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</si>
  <si>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</si>
  <si>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</si>
  <si>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</si>
  <si>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</si>
  <si>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</si>
  <si>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</si>
  <si>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</si>
  <si>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</si>
  <si>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</si>
  <si>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</si>
  <si>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</si>
  <si>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</si>
  <si>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</si>
  <si>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</si>
  <si>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</si>
  <si>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</si>
  <si>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</si>
  <si>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</si>
  <si>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</si>
  <si>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</si>
  <si>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</si>
  <si>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</si>
  <si>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</si>
  <si>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</si>
  <si>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</si>
  <si>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</si>
  <si>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</si>
  <si>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</si>
  <si>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</si>
  <si>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</si>
  <si>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</si>
  <si>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</si>
  <si>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</si>
  <si>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</si>
  <si>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</si>
  <si>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</si>
  <si>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</si>
  <si>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</si>
  <si>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</si>
  <si>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</si>
  <si>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</si>
  <si>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</si>
  <si>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</si>
  <si>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</si>
  <si>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</si>
  <si>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</si>
  <si>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</si>
  <si>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</si>
  <si>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</si>
  <si>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</si>
  <si>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</si>
  <si>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</si>
  <si>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</si>
  <si>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</si>
  <si>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</si>
  <si>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</si>
  <si>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</si>
  <si>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</si>
  <si>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</si>
  <si>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</si>
  <si>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</si>
  <si>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</si>
  <si>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</si>
  <si>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</si>
  <si>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</si>
  <si>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</si>
  <si>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</si>
  <si>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</si>
  <si>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</si>
  <si>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</si>
  <si>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</si>
  <si>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</si>
  <si>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</si>
  <si>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</si>
  <si>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</si>
  <si>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</si>
  <si>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</si>
  <si>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</si>
  <si>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</si>
  <si>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</si>
  <si>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</si>
  <si>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</si>
  <si>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</si>
  <si>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</si>
  <si>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</si>
  <si>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</si>
  <si>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</si>
  <si>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</si>
  <si>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</si>
  <si>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</si>
  <si>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</si>
  <si>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</si>
  <si>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</si>
  <si>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</si>
  <si>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</si>
  <si>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</si>
  <si>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</si>
  <si>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</si>
  <si>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</si>
  <si>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</si>
  <si>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</si>
  <si>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</si>
  <si>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</si>
  <si>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</si>
  <si>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</si>
  <si>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</si>
  <si>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</si>
  <si>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</si>
  <si>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</si>
  <si>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</si>
  <si>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</si>
  <si>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</si>
  <si>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</si>
  <si>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</si>
  <si>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</si>
  <si>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</si>
  <si>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</si>
  <si>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</si>
  <si>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</si>
  <si>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</si>
  <si>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</si>
  <si>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</si>
  <si>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</si>
  <si>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</si>
  <si>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</si>
  <si>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</si>
  <si>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</si>
  <si>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</si>
  <si>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</si>
  <si>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</si>
  <si>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</si>
  <si>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</si>
  <si>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</si>
  <si>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</si>
  <si>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</si>
  <si>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</si>
  <si>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</si>
  <si>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</si>
  <si>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</si>
  <si>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</si>
  <si>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</si>
  <si>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</si>
  <si>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</si>
  <si>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</si>
  <si>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</si>
  <si>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</si>
  <si>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</si>
  <si>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</si>
  <si>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</si>
  <si>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</si>
  <si>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</si>
  <si>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</si>
  <si>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</si>
  <si>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</si>
  <si>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</si>
  <si>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</si>
  <si>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</si>
  <si>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</si>
  <si>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</si>
  <si>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</si>
  <si>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</si>
  <si>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</si>
  <si>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</si>
  <si>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</si>
  <si>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</si>
  <si>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</si>
  <si>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</si>
  <si>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</si>
  <si>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</si>
  <si>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</si>
  <si>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</si>
  <si>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</si>
  <si>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</si>
  <si>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</si>
  <si>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</si>
  <si>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</si>
  <si>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</si>
  <si>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</si>
  <si>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</si>
  <si>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</si>
  <si>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</si>
  <si>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</si>
  <si>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</si>
  <si>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</si>
  <si>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</si>
  <si>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</si>
  <si>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</si>
  <si>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</si>
  <si>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</si>
  <si>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</si>
  <si>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</si>
  <si>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</si>
  <si>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</si>
  <si>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</si>
  <si>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</si>
  <si>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</si>
  <si>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</si>
  <si>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</si>
  <si>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</si>
  <si>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</si>
  <si>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</si>
  <si>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</si>
  <si>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</si>
  <si>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</si>
  <si>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</si>
  <si>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</si>
  <si>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</si>
  <si>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</si>
  <si>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</si>
  <si>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</si>
  <si>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</si>
  <si>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</si>
  <si>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</si>
  <si>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</si>
  <si>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</si>
  <si>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</si>
  <si>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</si>
  <si>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</si>
  <si>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</si>
  <si>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</si>
  <si>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</si>
  <si>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</si>
  <si>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</si>
  <si>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</si>
  <si>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</si>
  <si>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</si>
  <si>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</si>
  <si>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</si>
  <si>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</si>
  <si>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</si>
  <si>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</si>
  <si>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</si>
  <si>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</si>
  <si>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</si>
  <si>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</si>
  <si>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</si>
  <si>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</si>
  <si>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</si>
  <si>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</si>
  <si>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</si>
  <si>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</si>
  <si>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</si>
  <si>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</si>
  <si>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</si>
  <si>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</si>
  <si>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</si>
  <si>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</si>
  <si>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</si>
  <si>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</si>
  <si>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</si>
  <si>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</si>
  <si>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</si>
  <si>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</si>
  <si>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</si>
  <si>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</si>
  <si>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</si>
  <si>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</si>
  <si>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</si>
  <si>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</si>
  <si>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</si>
  <si>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</si>
  <si>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</si>
  <si>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</si>
  <si>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</si>
  <si>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</si>
  <si>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</si>
  <si>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</si>
  <si>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</si>
  <si>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</si>
  <si>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</si>
  <si>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</si>
  <si>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</si>
  <si>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</si>
  <si>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</si>
  <si>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</si>
  <si>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</si>
  <si>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</si>
  <si>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</si>
  <si>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</si>
  <si>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</si>
  <si>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</si>
  <si>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</si>
  <si>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</si>
  <si>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</si>
  <si>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</si>
  <si>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</si>
  <si>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</si>
  <si>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</si>
  <si>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</si>
  <si>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</si>
  <si>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</si>
  <si>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</si>
  <si>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</si>
  <si>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</si>
  <si>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</si>
  <si>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</si>
  <si>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</si>
  <si>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</si>
  <si>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</si>
  <si>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</si>
  <si>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</si>
  <si>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</si>
  <si>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</si>
  <si>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</si>
  <si>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</si>
  <si>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</si>
  <si>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</si>
  <si>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</si>
  <si>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</si>
  <si>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</si>
  <si>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</si>
  <si>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</si>
  <si>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</si>
  <si>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</si>
  <si>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</si>
  <si>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</si>
  <si>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</si>
  <si>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</si>
  <si>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</si>
  <si>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</si>
  <si>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</si>
  <si>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</si>
  <si>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</si>
  <si>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</si>
  <si>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</si>
  <si>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</si>
  <si>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</si>
  <si>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</si>
  <si>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</si>
  <si>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</si>
  <si>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</si>
  <si>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</si>
  <si>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</si>
  <si>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</si>
  <si>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</si>
  <si>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</si>
  <si>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</si>
  <si>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</si>
  <si>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</si>
  <si>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</si>
  <si>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</si>
  <si>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</si>
  <si>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</si>
  <si>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</si>
  <si>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</si>
  <si>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</si>
  <si>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</si>
  <si>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</si>
  <si>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</si>
  <si>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</si>
  <si>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</si>
  <si>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</si>
  <si>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</si>
  <si>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</si>
  <si>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</si>
  <si>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</si>
  <si>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</si>
  <si>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</si>
  <si>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</si>
  <si>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</si>
  <si>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</si>
  <si>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</si>
  <si>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</si>
  <si>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</si>
  <si>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</si>
  <si>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</si>
  <si>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</si>
  <si>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</si>
  <si>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</si>
  <si>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</si>
  <si>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</si>
  <si>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</si>
  <si>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</si>
  <si>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</si>
  <si>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</si>
  <si>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</si>
  <si>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</si>
  <si>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</si>
  <si>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</si>
  <si>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</si>
  <si>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</si>
  <si>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</si>
  <si>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</si>
  <si>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</si>
  <si>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</si>
  <si>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</si>
  <si>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</si>
  <si>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</si>
  <si>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</si>
  <si>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</si>
  <si>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</si>
  <si>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</si>
  <si>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</si>
  <si>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</si>
  <si>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</si>
  <si>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</si>
  <si>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</si>
  <si>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</si>
  <si>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</si>
  <si>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</si>
  <si>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</si>
  <si>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</si>
  <si>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</si>
  <si>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</si>
  <si>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</si>
  <si>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</si>
  <si>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</si>
  <si>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</si>
  <si>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</si>
  <si>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</si>
  <si>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</si>
  <si>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</si>
  <si>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</si>
  <si>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</si>
  <si>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</si>
  <si>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</si>
  <si>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</si>
  <si>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</si>
  <si>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</si>
  <si>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</si>
  <si>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</si>
  <si>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</si>
  <si>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</si>
  <si>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</si>
  <si>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</si>
  <si>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</si>
  <si>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</si>
  <si>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</si>
  <si>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</si>
  <si>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</si>
  <si>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</si>
  <si>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</si>
  <si>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</si>
  <si>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</si>
  <si>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</si>
  <si>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</si>
  <si>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</si>
  <si>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</si>
  <si>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</si>
  <si>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</si>
  <si>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</si>
  <si>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</si>
  <si>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</si>
  <si>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</si>
  <si>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</si>
  <si>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</si>
  <si>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</si>
  <si>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</si>
  <si>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</si>
  <si>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</si>
  <si>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</si>
  <si>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</si>
  <si>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</si>
  <si>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</si>
  <si>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</si>
  <si>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</si>
  <si>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</si>
  <si>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</si>
  <si>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</si>
  <si>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</si>
  <si>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</si>
  <si>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</si>
  <si>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</si>
  <si>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</si>
  <si>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</si>
  <si>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</si>
  <si>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</si>
  <si>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</si>
  <si>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</si>
  <si>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</si>
  <si>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</si>
  <si>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</si>
  <si>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</si>
  <si>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</si>
  <si>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</si>
  <si>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</si>
  <si>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</si>
  <si>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</si>
  <si>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</si>
  <si>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</si>
  <si>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</si>
  <si>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</si>
  <si>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</si>
  <si>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</si>
  <si>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</si>
  <si>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</si>
  <si>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</si>
  <si>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</si>
  <si>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</si>
  <si>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</si>
  <si>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</si>
  <si>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</si>
  <si>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</si>
  <si>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</si>
  <si>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</si>
  <si>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</si>
  <si>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</si>
  <si>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</si>
  <si>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</si>
  <si>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</si>
  <si>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</si>
  <si>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</si>
  <si>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</si>
  <si>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</si>
  <si>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</si>
  <si>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</si>
  <si>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</si>
  <si>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</si>
  <si>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</si>
  <si>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</si>
  <si>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</si>
  <si>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</si>
  <si>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</si>
  <si>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</si>
  <si>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</si>
  <si>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</si>
  <si>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</si>
  <si>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</si>
  <si>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</si>
  <si>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</si>
  <si>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</si>
  <si>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</si>
  <si>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</si>
  <si>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</si>
  <si>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</si>
  <si>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</si>
  <si>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</si>
  <si>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</si>
  <si>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</si>
  <si>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</si>
  <si>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</si>
  <si>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</si>
  <si>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</si>
  <si>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</si>
  <si>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</si>
  <si>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</si>
  <si>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</si>
  <si>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</si>
  <si>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</si>
  <si>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</si>
  <si>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</si>
  <si>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</si>
  <si>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</si>
  <si>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</si>
  <si>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</si>
  <si>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</si>
  <si>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</si>
  <si>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</si>
  <si>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</si>
  <si>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</si>
  <si>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</si>
  <si>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</si>
  <si>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</si>
  <si>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</si>
  <si>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</si>
  <si>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</si>
  <si>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</si>
  <si>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</si>
  <si>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</si>
  <si>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</si>
  <si>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</si>
  <si>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</si>
  <si>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</si>
  <si>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</si>
  <si>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</si>
  <si>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</si>
  <si>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</si>
  <si>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</si>
  <si>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</si>
  <si>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</si>
  <si>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</si>
  <si>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</si>
  <si>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</si>
  <si>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</si>
  <si>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</si>
  <si>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</si>
  <si>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</si>
  <si>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</si>
  <si>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</si>
  <si>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</si>
  <si>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</si>
  <si>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</si>
  <si>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</si>
  <si>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</si>
  <si>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</si>
  <si>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</si>
  <si>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</si>
  <si>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</si>
  <si>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</si>
  <si>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</si>
  <si>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</si>
  <si>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</si>
  <si>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</si>
  <si>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</si>
  <si>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</si>
  <si>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</si>
  <si>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</si>
  <si>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</si>
  <si>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</si>
  <si>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</si>
  <si>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</si>
  <si>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</si>
  <si>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</si>
  <si>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</si>
  <si>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</si>
  <si>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</si>
  <si>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</si>
  <si>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</si>
  <si>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</si>
  <si>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</si>
  <si>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</si>
  <si>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</si>
  <si>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</si>
  <si>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</si>
  <si>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</si>
  <si>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</si>
  <si>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</si>
  <si>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</si>
  <si>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</si>
  <si>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</si>
  <si>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</si>
  <si>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</si>
  <si>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</si>
  <si>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</si>
  <si>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</si>
  <si>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</si>
  <si>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</si>
  <si>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</si>
  <si>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</si>
  <si>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</si>
  <si>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</si>
  <si>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</si>
  <si>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</si>
  <si>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</si>
  <si>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</si>
  <si>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</si>
  <si>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</si>
  <si>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</si>
  <si>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</si>
  <si>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</si>
  <si>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</si>
  <si>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</si>
  <si>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</si>
  <si>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</si>
  <si>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</si>
  <si>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</si>
  <si>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</si>
  <si>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</si>
  <si>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</si>
  <si>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</si>
  <si>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</si>
  <si>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</si>
  <si>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</si>
  <si>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</si>
  <si>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</si>
  <si>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</si>
  <si>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</si>
  <si>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</si>
  <si>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</si>
  <si>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</si>
  <si>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</si>
  <si>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</si>
  <si>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</si>
  <si>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</si>
  <si>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</si>
  <si>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</si>
  <si>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</si>
  <si>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</si>
  <si>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</si>
  <si>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</si>
  <si>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</si>
  <si>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</si>
  <si>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</si>
  <si>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</si>
  <si>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</si>
  <si>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</si>
  <si>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</si>
  <si>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</si>
  <si>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</si>
  <si>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</si>
  <si>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</si>
  <si>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</si>
  <si>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</si>
  <si>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</si>
  <si>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</si>
  <si>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</si>
  <si>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</si>
  <si>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</si>
  <si>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</si>
  <si>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</si>
  <si>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</si>
  <si>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</si>
  <si>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</si>
  <si>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</si>
  <si>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</si>
  <si>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</si>
  <si>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</si>
  <si>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</si>
  <si>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</si>
  <si>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</si>
  <si>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</si>
  <si>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</si>
  <si>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</si>
  <si>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</si>
  <si>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</si>
  <si>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</si>
  <si>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</si>
  <si>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</si>
  <si>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</si>
  <si>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</si>
  <si>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</si>
  <si>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</si>
  <si>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</si>
  <si>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</si>
  <si>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</si>
  <si>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</si>
  <si>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</si>
  <si>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</si>
  <si>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</si>
  <si>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</si>
  <si>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</si>
  <si>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</si>
  <si>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</si>
  <si>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</si>
  <si>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</si>
  <si>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</si>
  <si>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</si>
  <si>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</si>
  <si>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</si>
  <si>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</si>
  <si>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</si>
  <si>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</si>
  <si>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</si>
  <si>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</si>
  <si>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</si>
  <si>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</si>
  <si>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</si>
  <si>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</si>
  <si>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</si>
  <si>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</si>
  <si>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</si>
  <si>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</si>
  <si>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</si>
  <si>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</si>
  <si>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</si>
  <si>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</si>
  <si>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</si>
  <si>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</si>
  <si>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</si>
  <si>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</si>
  <si>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</si>
  <si>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</si>
  <si>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</si>
  <si>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</si>
  <si>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</si>
  <si>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</si>
  <si>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</si>
  <si>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</si>
  <si>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</si>
  <si>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</si>
  <si>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</si>
  <si>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</si>
  <si>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</si>
  <si>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</si>
  <si>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</si>
  <si>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</si>
  <si>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</si>
  <si>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</si>
  <si>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</si>
  <si>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</si>
  <si>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</si>
  <si>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</si>
  <si>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</si>
  <si>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</si>
  <si>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</si>
  <si>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</si>
  <si>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</si>
  <si>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</si>
  <si>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</si>
  <si>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</si>
  <si>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</si>
  <si>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</si>
  <si>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</si>
  <si>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</si>
  <si>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</si>
  <si>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</si>
  <si>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</si>
  <si>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</si>
  <si>
    <t>Марин Стоянов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</si>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</sst>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43465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43573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">
      <c r="A4" s="647" t="s">
        <v>961</v>
      </c>
      <c r="B4" s="648"/>
    </row>
    <row r="5" spans="1:2" ht="46.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43101</v>
      </c>
    </row>
    <row r="10" spans="1:2" ht="15">
      <c r="A10" s="7" t="s">
        <v>2</v>
      </c>
      <c r="B10" s="547">
        <v>43465</v>
      </c>
    </row>
    <row r="11" spans="1:2" ht="15">
      <c r="A11" s="7" t="s">
        <v>950</v>
      </c>
      <c r="B11" s="547">
        <v>43573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973</v>
      </c>
    </row>
    <row r="19" spans="1:2" ht="15">
      <c r="A19" s="7" t="s">
        <v>4</v>
      </c>
      <c r="B19" s="546" t="s">
        <v>964</v>
      </c>
    </row>
    <row r="20" spans="1:2" ht="15">
      <c r="A20" s="7" t="s">
        <v>5</v>
      </c>
      <c r="B20" s="546" t="s">
        <v>964</v>
      </c>
    </row>
    <row r="21" spans="1:2" ht="15">
      <c r="A21" s="10" t="s">
        <v>6</v>
      </c>
      <c r="B21" s="548" t="s">
        <v>965</v>
      </c>
    </row>
    <row r="22" spans="1:2" ht="15">
      <c r="A22" s="10" t="s">
        <v>891</v>
      </c>
      <c r="B22" s="548" t="s">
        <v>966</v>
      </c>
    </row>
    <row r="23" spans="1:2" ht="15">
      <c r="A23" s="10" t="s">
        <v>7</v>
      </c>
      <c r="B23" s="655" t="s">
        <v>967</v>
      </c>
    </row>
    <row r="24" spans="1:2" ht="15">
      <c r="A24" s="10" t="s">
        <v>892</v>
      </c>
      <c r="B24" s="656" t="s">
        <v>968</v>
      </c>
    </row>
    <row r="25" spans="1:2" ht="15">
      <c r="A25" s="7" t="s">
        <v>895</v>
      </c>
      <c r="B25" s="657" t="s">
        <v>971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-0.03950010296540363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-0.056489427789153994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-0.11856516448067377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-0.0346325719960278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0.9535188898495802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1.0630160480215607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0.4035403650618645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0.060357711625627836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0.06034546122748989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0.9757034813812503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0.8767716890854924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0.09157982301032927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0.47644203115293465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0.29209736390719504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1881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0.008655638128983274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0.03821995924061538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8.707989907485281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80195</v>
      </c>
    </row>
    <row r="4" spans="1:8" ht="1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73514</v>
      </c>
    </row>
    <row r="5" spans="1:8" ht="1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4039</v>
      </c>
    </row>
    <row r="6" spans="1:8" ht="1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27323</v>
      </c>
    </row>
    <row r="7" spans="1:8" ht="1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9367</v>
      </c>
    </row>
    <row r="8" spans="1:8" ht="1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1172</v>
      </c>
    </row>
    <row r="9" spans="1:8" ht="1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2557</v>
      </c>
    </row>
    <row r="10" spans="1:8" ht="1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290</v>
      </c>
    </row>
    <row r="11" spans="1:8" ht="1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198457</v>
      </c>
    </row>
    <row r="12" spans="1:8" ht="1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66421</v>
      </c>
    </row>
    <row r="13" spans="1:8" ht="1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140</v>
      </c>
    </row>
    <row r="15" spans="1:8" ht="1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46</v>
      </c>
    </row>
    <row r="16" spans="1:8" ht="1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94</v>
      </c>
    </row>
    <row r="18" spans="1:8" ht="1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280</v>
      </c>
    </row>
    <row r="19" spans="1:8" ht="1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1694</v>
      </c>
    </row>
    <row r="23" spans="1:8" ht="1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1655</v>
      </c>
    </row>
    <row r="26" spans="1:8" ht="1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39</v>
      </c>
    </row>
    <row r="27" spans="1:8" ht="1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1694</v>
      </c>
    </row>
    <row r="34" spans="1:8" ht="1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838</v>
      </c>
    </row>
    <row r="41" spans="1:8" ht="1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267690</v>
      </c>
    </row>
    <row r="42" spans="1:8" ht="1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6674</v>
      </c>
    </row>
    <row r="43" spans="1:8" ht="1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1412</v>
      </c>
    </row>
    <row r="44" spans="1:8" ht="1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45069</v>
      </c>
    </row>
    <row r="45" spans="1:8" ht="1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201</v>
      </c>
    </row>
    <row r="46" spans="1:8" ht="1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9</v>
      </c>
    </row>
    <row r="48" spans="1:8" ht="1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53365</v>
      </c>
    </row>
    <row r="49" spans="1:8" ht="1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25287</v>
      </c>
    </row>
    <row r="51" spans="1:8" ht="1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1235</v>
      </c>
    </row>
    <row r="52" spans="1:8" ht="1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498</v>
      </c>
    </row>
    <row r="54" spans="1:8" ht="1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449</v>
      </c>
    </row>
    <row r="55" spans="1:8" ht="1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545</v>
      </c>
    </row>
    <row r="57" spans="1:8" ht="1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28014</v>
      </c>
    </row>
    <row r="58" spans="1:8" ht="1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</v>
      </c>
    </row>
    <row r="59" spans="1:8" ht="1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</v>
      </c>
    </row>
    <row r="62" spans="1:8" ht="1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</v>
      </c>
    </row>
    <row r="65" spans="1:8" ht="1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629</v>
      </c>
    </row>
    <row r="66" spans="1:8" ht="1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4297</v>
      </c>
    </row>
    <row r="67" spans="1:8" ht="1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4926</v>
      </c>
    </row>
    <row r="70" spans="1:8" ht="1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468</v>
      </c>
    </row>
    <row r="71" spans="1:8" ht="1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86774</v>
      </c>
    </row>
    <row r="72" spans="1:8" ht="1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354464</v>
      </c>
    </row>
    <row r="73" spans="1:8" ht="1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30277</v>
      </c>
    </row>
    <row r="81" spans="1:8" ht="1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48282</v>
      </c>
    </row>
    <row r="82" spans="1:8" ht="1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5232</v>
      </c>
    </row>
    <row r="83" spans="1:8" ht="1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5232</v>
      </c>
    </row>
    <row r="84" spans="1:8" ht="1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83791</v>
      </c>
    </row>
    <row r="87" spans="1:8" ht="1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127441</v>
      </c>
    </row>
    <row r="88" spans="1:8" ht="1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127441</v>
      </c>
    </row>
    <row r="89" spans="1:8" ht="1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-12276</v>
      </c>
    </row>
    <row r="93" spans="1:8" ht="1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115165</v>
      </c>
    </row>
    <row r="94" spans="1:8" ht="1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217315</v>
      </c>
    </row>
    <row r="95" spans="1:8" ht="1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33611</v>
      </c>
    </row>
    <row r="96" spans="1:8" ht="1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1733</v>
      </c>
    </row>
    <row r="97" spans="1:8" ht="1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10947</v>
      </c>
    </row>
    <row r="98" spans="1:8" ht="1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874</v>
      </c>
    </row>
    <row r="102" spans="1:8" ht="1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13554</v>
      </c>
    </row>
    <row r="103" spans="1:8" ht="1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8298</v>
      </c>
    </row>
    <row r="106" spans="1:8" ht="1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56</v>
      </c>
    </row>
    <row r="107" spans="1:8" ht="1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21908</v>
      </c>
    </row>
    <row r="108" spans="1:8" ht="1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46301</v>
      </c>
    </row>
    <row r="109" spans="1:8" ht="1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24819</v>
      </c>
    </row>
    <row r="111" spans="1:8" ht="1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</v>
      </c>
    </row>
    <row r="112" spans="1:8" ht="1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16661</v>
      </c>
    </row>
    <row r="114" spans="1:8" ht="1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1273</v>
      </c>
    </row>
    <row r="115" spans="1:8" ht="1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1725</v>
      </c>
    </row>
    <row r="116" spans="1:8" ht="1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515</v>
      </c>
    </row>
    <row r="117" spans="1:8" ht="1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4634</v>
      </c>
    </row>
    <row r="118" spans="1:8" ht="1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10373</v>
      </c>
    </row>
    <row r="119" spans="1:8" ht="1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94</v>
      </c>
    </row>
    <row r="120" spans="1:8" ht="1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81587</v>
      </c>
    </row>
    <row r="121" spans="1:8" ht="1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38</v>
      </c>
    </row>
    <row r="123" spans="1:8" ht="1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</v>
      </c>
    </row>
    <row r="124" spans="1:8" ht="1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81630</v>
      </c>
    </row>
    <row r="125" spans="1:8" ht="1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354464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13877</v>
      </c>
    </row>
    <row r="128" spans="1:8" ht="1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12600</v>
      </c>
    </row>
    <row r="129" spans="1:8" ht="1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10009</v>
      </c>
    </row>
    <row r="130" spans="1:8" ht="1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24325</v>
      </c>
    </row>
    <row r="131" spans="1:8" ht="1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4410</v>
      </c>
    </row>
    <row r="132" spans="1:8" ht="1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245090</v>
      </c>
    </row>
    <row r="133" spans="1:8" ht="1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87</v>
      </c>
    </row>
    <row r="134" spans="1:8" ht="1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7735</v>
      </c>
    </row>
    <row r="135" spans="1:8" ht="1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5300</v>
      </c>
    </row>
    <row r="136" spans="1:8" ht="1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318133</v>
      </c>
    </row>
    <row r="138" spans="1:8" ht="1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1881</v>
      </c>
    </row>
    <row r="139" spans="1:8" ht="1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5428</v>
      </c>
    </row>
    <row r="140" spans="1:8" ht="1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</v>
      </c>
    </row>
    <row r="141" spans="1:8" ht="1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708</v>
      </c>
    </row>
    <row r="142" spans="1:8" ht="1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8021</v>
      </c>
    </row>
    <row r="143" spans="1:8" ht="1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326154</v>
      </c>
    </row>
    <row r="144" spans="1:8" ht="1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326154</v>
      </c>
    </row>
    <row r="148" spans="1:8" ht="1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-703</v>
      </c>
    </row>
    <row r="150" spans="1:8" ht="1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653</v>
      </c>
    </row>
    <row r="151" spans="1:8" ht="1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-1356</v>
      </c>
    </row>
    <row r="152" spans="1:8" ht="1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325451</v>
      </c>
    </row>
    <row r="157" spans="1:8" ht="1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9655</v>
      </c>
    </row>
    <row r="158" spans="1:8" ht="1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274063</v>
      </c>
    </row>
    <row r="159" spans="1:8" ht="1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13581</v>
      </c>
    </row>
    <row r="160" spans="1:8" ht="1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13485</v>
      </c>
    </row>
    <row r="161" spans="1:8" ht="1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310784</v>
      </c>
    </row>
    <row r="162" spans="1:8" ht="1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200</v>
      </c>
    </row>
    <row r="163" spans="1:8" ht="1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34</v>
      </c>
    </row>
    <row r="165" spans="1:8" ht="1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76</v>
      </c>
    </row>
    <row r="168" spans="1:8" ht="1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110</v>
      </c>
    </row>
    <row r="170" spans="1:8" ht="1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311094</v>
      </c>
    </row>
    <row r="171" spans="1:8" ht="1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15060</v>
      </c>
    </row>
    <row r="172" spans="1:8" ht="1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100</v>
      </c>
    </row>
    <row r="173" spans="1:8" ht="1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310994</v>
      </c>
    </row>
    <row r="175" spans="1:8" ht="1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15160</v>
      </c>
    </row>
    <row r="176" spans="1:8" ht="1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14457</v>
      </c>
    </row>
    <row r="177" spans="1:8" ht="1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2181</v>
      </c>
    </row>
    <row r="178" spans="1:8" ht="1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12276</v>
      </c>
    </row>
    <row r="179" spans="1:8" ht="1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325451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373239</v>
      </c>
    </row>
    <row r="182" spans="1:8" ht="1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-319210</v>
      </c>
    </row>
    <row r="183" spans="1:8" ht="1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-28833</v>
      </c>
    </row>
    <row r="185" spans="1:8" ht="1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-34081</v>
      </c>
    </row>
    <row r="186" spans="1:8" ht="1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-446</v>
      </c>
    </row>
    <row r="187" spans="1:8" ht="1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4</v>
      </c>
    </row>
    <row r="188" spans="1:8" ht="1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-2485</v>
      </c>
    </row>
    <row r="189" spans="1:8" ht="1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-26</v>
      </c>
    </row>
    <row r="190" spans="1:8" ht="1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-209</v>
      </c>
    </row>
    <row r="191" spans="1:8" ht="1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-12047</v>
      </c>
    </row>
    <row r="192" spans="1:8" ht="1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-5918</v>
      </c>
    </row>
    <row r="193" spans="1:8" ht="1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7029</v>
      </c>
    </row>
    <row r="194" spans="1:8" ht="1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-174</v>
      </c>
    </row>
    <row r="195" spans="1:8" ht="1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87</v>
      </c>
    </row>
    <row r="196" spans="1:8" ht="1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-1069</v>
      </c>
    </row>
    <row r="198" spans="1:8" ht="1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19862</v>
      </c>
    </row>
    <row r="199" spans="1:8" ht="1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19817</v>
      </c>
    </row>
    <row r="203" spans="1:8" ht="1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213435</v>
      </c>
    </row>
    <row r="206" spans="1:8" ht="1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-222913</v>
      </c>
    </row>
    <row r="207" spans="1:8" ht="1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-4</v>
      </c>
    </row>
    <row r="210" spans="1:8" ht="1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-26</v>
      </c>
    </row>
    <row r="211" spans="1:8" ht="1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-9508</v>
      </c>
    </row>
    <row r="212" spans="1:8" ht="1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-1738</v>
      </c>
    </row>
    <row r="213" spans="1:8" ht="1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6664</v>
      </c>
    </row>
    <row r="214" spans="1:8" ht="1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4926</v>
      </c>
    </row>
    <row r="215" spans="1:8" ht="1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4926</v>
      </c>
    </row>
    <row r="216" spans="1:8" ht="1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30283</v>
      </c>
    </row>
    <row r="241" spans="1:8" ht="1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30283</v>
      </c>
    </row>
    <row r="245" spans="1:8" ht="1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-6</v>
      </c>
    </row>
    <row r="258" spans="1:8" ht="1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30277</v>
      </c>
    </row>
    <row r="259" spans="1:8" ht="1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30277</v>
      </c>
    </row>
    <row r="262" spans="1:8" ht="1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58650</v>
      </c>
    </row>
    <row r="263" spans="1:8" ht="1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58650</v>
      </c>
    </row>
    <row r="267" spans="1:8" ht="1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2301</v>
      </c>
    </row>
    <row r="273" spans="1:8" ht="1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2301</v>
      </c>
    </row>
    <row r="274" spans="1:8" ht="1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-12669</v>
      </c>
    </row>
    <row r="280" spans="1:8" ht="1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48282</v>
      </c>
    </row>
    <row r="281" spans="1:8" ht="1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48282</v>
      </c>
    </row>
    <row r="284" spans="1:8" ht="1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5232</v>
      </c>
    </row>
    <row r="285" spans="1:8" ht="1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5232</v>
      </c>
    </row>
    <row r="289" spans="1:8" ht="1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5232</v>
      </c>
    </row>
    <row r="303" spans="1:8" ht="1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5232</v>
      </c>
    </row>
    <row r="306" spans="1:8" ht="1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127737</v>
      </c>
    </row>
    <row r="351" spans="1:8" ht="1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127737</v>
      </c>
    </row>
    <row r="355" spans="1:8" ht="1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8574</v>
      </c>
    </row>
    <row r="368" spans="1:8" ht="1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136311</v>
      </c>
    </row>
    <row r="369" spans="1:8" ht="1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136311</v>
      </c>
    </row>
    <row r="372" spans="1:8" ht="1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-8870</v>
      </c>
    </row>
    <row r="373" spans="1:8" ht="1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-8870</v>
      </c>
    </row>
    <row r="377" spans="1:8" ht="1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-12276</v>
      </c>
    </row>
    <row r="378" spans="1:8" ht="1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-21146</v>
      </c>
    </row>
    <row r="391" spans="1:8" ht="1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-21146</v>
      </c>
    </row>
    <row r="394" spans="1:8" ht="1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231391</v>
      </c>
    </row>
    <row r="417" spans="1:8" ht="1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231391</v>
      </c>
    </row>
    <row r="421" spans="1:8" ht="1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-12276</v>
      </c>
    </row>
    <row r="422" spans="1:8" ht="1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2301</v>
      </c>
    </row>
    <row r="427" spans="1:8" ht="1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2301</v>
      </c>
    </row>
    <row r="428" spans="1:8" ht="1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-4101</v>
      </c>
    </row>
    <row r="434" spans="1:8" ht="1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217315</v>
      </c>
    </row>
    <row r="435" spans="1:8" ht="1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217315</v>
      </c>
    </row>
    <row r="438" spans="1:8" ht="1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32070</v>
      </c>
    </row>
    <row r="439" spans="1:8" ht="1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32070</v>
      </c>
    </row>
    <row r="443" spans="1:8" ht="1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-2181</v>
      </c>
    </row>
    <row r="444" spans="1:8" ht="1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3722</v>
      </c>
    </row>
    <row r="456" spans="1:8" ht="1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33611</v>
      </c>
    </row>
    <row r="457" spans="1:8" ht="1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33611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108850</v>
      </c>
    </row>
    <row r="462" spans="1:8" ht="1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123713</v>
      </c>
    </row>
    <row r="463" spans="1:8" ht="1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38147</v>
      </c>
    </row>
    <row r="464" spans="1:8" ht="1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48882</v>
      </c>
    </row>
    <row r="465" spans="1:8" ht="1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32089</v>
      </c>
    </row>
    <row r="466" spans="1:8" ht="1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12909</v>
      </c>
    </row>
    <row r="467" spans="1:8" ht="1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2025</v>
      </c>
    </row>
    <row r="468" spans="1:8" ht="1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4893</v>
      </c>
    </row>
    <row r="469" spans="1:8" ht="1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371508</v>
      </c>
    </row>
    <row r="470" spans="1:8" ht="1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40327</v>
      </c>
    </row>
    <row r="471" spans="1:8" ht="1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206</v>
      </c>
    </row>
    <row r="473" spans="1:8" ht="1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813</v>
      </c>
    </row>
    <row r="474" spans="1:8" ht="1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526</v>
      </c>
    </row>
    <row r="476" spans="1:8" ht="1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1545</v>
      </c>
    </row>
    <row r="477" spans="1:8" ht="1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792</v>
      </c>
    </row>
    <row r="478" spans="1:8" ht="1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753</v>
      </c>
    </row>
    <row r="481" spans="1:8" ht="1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39</v>
      </c>
    </row>
    <row r="482" spans="1:8" ht="1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792</v>
      </c>
    </row>
    <row r="489" spans="1:8" ht="1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414172</v>
      </c>
    </row>
    <row r="491" spans="1:8" ht="1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172</v>
      </c>
    </row>
    <row r="492" spans="1:8" ht="1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1083</v>
      </c>
    </row>
    <row r="493" spans="1:8" ht="1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606</v>
      </c>
    </row>
    <row r="494" spans="1:8" ht="1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1646</v>
      </c>
    </row>
    <row r="495" spans="1:8" ht="1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2142</v>
      </c>
    </row>
    <row r="496" spans="1:8" ht="1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882</v>
      </c>
    </row>
    <row r="497" spans="1:8" ht="1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6025</v>
      </c>
    </row>
    <row r="498" spans="1:8" ht="1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353</v>
      </c>
    </row>
    <row r="499" spans="1:8" ht="1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12909</v>
      </c>
    </row>
    <row r="500" spans="1:8" ht="1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28643</v>
      </c>
    </row>
    <row r="501" spans="1:8" ht="1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2</v>
      </c>
    </row>
    <row r="503" spans="1:8" ht="1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38</v>
      </c>
    </row>
    <row r="504" spans="1:8" ht="1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34</v>
      </c>
    </row>
    <row r="506" spans="1:8" ht="1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74</v>
      </c>
    </row>
    <row r="507" spans="1:8" ht="1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902</v>
      </c>
    </row>
    <row r="508" spans="1:8" ht="1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902</v>
      </c>
    </row>
    <row r="511" spans="1:8" ht="1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902</v>
      </c>
    </row>
    <row r="519" spans="1:8" ht="1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42528</v>
      </c>
    </row>
    <row r="521" spans="1:8" ht="1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27868</v>
      </c>
    </row>
    <row r="522" spans="1:8" ht="1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21575</v>
      </c>
    </row>
    <row r="523" spans="1:8" ht="1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2175</v>
      </c>
    </row>
    <row r="524" spans="1:8" ht="1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1414</v>
      </c>
    </row>
    <row r="525" spans="1:8" ht="1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1825</v>
      </c>
    </row>
    <row r="526" spans="1:8" ht="1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3250</v>
      </c>
    </row>
    <row r="527" spans="1:8" ht="1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5471</v>
      </c>
    </row>
    <row r="528" spans="1:8" ht="1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412</v>
      </c>
    </row>
    <row r="529" spans="1:8" ht="1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63990</v>
      </c>
    </row>
    <row r="530" spans="1:8" ht="1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2529</v>
      </c>
    </row>
    <row r="531" spans="1:8" ht="1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21</v>
      </c>
    </row>
    <row r="534" spans="1:8" ht="1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26</v>
      </c>
    </row>
    <row r="536" spans="1:8" ht="1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47</v>
      </c>
    </row>
    <row r="537" spans="1:8" ht="1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66566</v>
      </c>
    </row>
    <row r="551" spans="1:8" ht="1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81154</v>
      </c>
    </row>
    <row r="552" spans="1:8" ht="1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103221</v>
      </c>
    </row>
    <row r="553" spans="1:8" ht="1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36578</v>
      </c>
    </row>
    <row r="554" spans="1:8" ht="1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49114</v>
      </c>
    </row>
    <row r="555" spans="1:8" ht="1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32406</v>
      </c>
    </row>
    <row r="556" spans="1:8" ht="1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10541</v>
      </c>
    </row>
    <row r="557" spans="1:8" ht="1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2579</v>
      </c>
    </row>
    <row r="558" spans="1:8" ht="1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4834</v>
      </c>
    </row>
    <row r="559" spans="1:8" ht="1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320427</v>
      </c>
    </row>
    <row r="560" spans="1:8" ht="1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66441</v>
      </c>
    </row>
    <row r="561" spans="1:8" ht="1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208</v>
      </c>
    </row>
    <row r="563" spans="1:8" ht="1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830</v>
      </c>
    </row>
    <row r="564" spans="1:8" ht="1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534</v>
      </c>
    </row>
    <row r="566" spans="1:8" ht="1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1572</v>
      </c>
    </row>
    <row r="567" spans="1:8" ht="1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1694</v>
      </c>
    </row>
    <row r="568" spans="1:8" ht="1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1655</v>
      </c>
    </row>
    <row r="571" spans="1:8" ht="1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39</v>
      </c>
    </row>
    <row r="572" spans="1:8" ht="1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1694</v>
      </c>
    </row>
    <row r="579" spans="1:8" ht="1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390134</v>
      </c>
    </row>
    <row r="581" spans="1:8" ht="1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802</v>
      </c>
    </row>
    <row r="582" spans="1:8" ht="1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695</v>
      </c>
    </row>
    <row r="583" spans="1:8" ht="1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1497</v>
      </c>
    </row>
    <row r="590" spans="1:8" ht="1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60</v>
      </c>
    </row>
    <row r="591" spans="1:8" ht="1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1557</v>
      </c>
    </row>
    <row r="611" spans="1:8" ht="1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1761</v>
      </c>
    </row>
    <row r="612" spans="1:8" ht="1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343</v>
      </c>
    </row>
    <row r="613" spans="1:8" ht="1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22</v>
      </c>
    </row>
    <row r="618" spans="1:8" ht="1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2126</v>
      </c>
    </row>
    <row r="620" spans="1:8" ht="1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80</v>
      </c>
    </row>
    <row r="621" spans="1:8" ht="1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2206</v>
      </c>
    </row>
    <row r="641" spans="1:8" ht="1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80195</v>
      </c>
    </row>
    <row r="642" spans="1:8" ht="1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103573</v>
      </c>
    </row>
    <row r="643" spans="1:8" ht="1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36578</v>
      </c>
    </row>
    <row r="644" spans="1:8" ht="1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49114</v>
      </c>
    </row>
    <row r="645" spans="1:8" ht="1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32406</v>
      </c>
    </row>
    <row r="646" spans="1:8" ht="1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10541</v>
      </c>
    </row>
    <row r="647" spans="1:8" ht="1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2557</v>
      </c>
    </row>
    <row r="648" spans="1:8" ht="1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4834</v>
      </c>
    </row>
    <row r="649" spans="1:8" ht="1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319798</v>
      </c>
    </row>
    <row r="650" spans="1:8" ht="1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66421</v>
      </c>
    </row>
    <row r="651" spans="1:8" ht="1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208</v>
      </c>
    </row>
    <row r="653" spans="1:8" ht="1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830</v>
      </c>
    </row>
    <row r="654" spans="1:8" ht="1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534</v>
      </c>
    </row>
    <row r="656" spans="1:8" ht="1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1572</v>
      </c>
    </row>
    <row r="657" spans="1:8" ht="1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1694</v>
      </c>
    </row>
    <row r="658" spans="1:8" ht="1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1655</v>
      </c>
    </row>
    <row r="661" spans="1:8" ht="1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39</v>
      </c>
    </row>
    <row r="662" spans="1:8" ht="1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1694</v>
      </c>
    </row>
    <row r="669" spans="1:8" ht="1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389485</v>
      </c>
    </row>
    <row r="671" spans="1:8" ht="1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32675</v>
      </c>
    </row>
    <row r="673" spans="1:8" ht="1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33437</v>
      </c>
    </row>
    <row r="674" spans="1:8" ht="1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20539</v>
      </c>
    </row>
    <row r="675" spans="1:8" ht="1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21742</v>
      </c>
    </row>
    <row r="676" spans="1:8" ht="1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11611</v>
      </c>
    </row>
    <row r="677" spans="1:8" ht="1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4595</v>
      </c>
    </row>
    <row r="679" spans="1:8" ht="1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124599</v>
      </c>
    </row>
    <row r="680" spans="1:8" ht="1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43</v>
      </c>
    </row>
    <row r="683" spans="1:8" ht="1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717</v>
      </c>
    </row>
    <row r="684" spans="1:8" ht="1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452</v>
      </c>
    </row>
    <row r="686" spans="1:8" ht="1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1212</v>
      </c>
    </row>
    <row r="687" spans="1:8" ht="1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125811</v>
      </c>
    </row>
    <row r="701" spans="1:8" ht="1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2678</v>
      </c>
    </row>
    <row r="703" spans="1:8" ht="1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1227</v>
      </c>
    </row>
    <row r="704" spans="1:8" ht="1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1689</v>
      </c>
    </row>
    <row r="705" spans="1:8" ht="1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3095</v>
      </c>
    </row>
    <row r="706" spans="1:8" ht="1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797</v>
      </c>
    </row>
    <row r="707" spans="1:8" ht="1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397</v>
      </c>
    </row>
    <row r="709" spans="1:8" ht="1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9883</v>
      </c>
    </row>
    <row r="710" spans="1:8" ht="1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25</v>
      </c>
    </row>
    <row r="713" spans="1:8" ht="1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88</v>
      </c>
    </row>
    <row r="714" spans="1:8" ht="1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13</v>
      </c>
    </row>
    <row r="716" spans="1:8" ht="1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126</v>
      </c>
    </row>
    <row r="717" spans="1:8" ht="1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10009</v>
      </c>
    </row>
    <row r="731" spans="1:8" ht="1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4049</v>
      </c>
    </row>
    <row r="733" spans="1:8" ht="1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2028</v>
      </c>
    </row>
    <row r="734" spans="1:8" ht="1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423</v>
      </c>
    </row>
    <row r="735" spans="1:8" ht="1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1798</v>
      </c>
    </row>
    <row r="736" spans="1:8" ht="1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3039</v>
      </c>
    </row>
    <row r="737" spans="1:8" ht="1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448</v>
      </c>
    </row>
    <row r="739" spans="1:8" ht="1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11785</v>
      </c>
    </row>
    <row r="740" spans="1:8" ht="1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21</v>
      </c>
    </row>
    <row r="744" spans="1:8" ht="1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25</v>
      </c>
    </row>
    <row r="746" spans="1:8" ht="1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46</v>
      </c>
    </row>
    <row r="747" spans="1:8" ht="1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11831</v>
      </c>
    </row>
    <row r="761" spans="1:8" ht="1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31304</v>
      </c>
    </row>
    <row r="763" spans="1:8" ht="1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32636</v>
      </c>
    </row>
    <row r="764" spans="1:8" ht="1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21805</v>
      </c>
    </row>
    <row r="765" spans="1:8" ht="1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23039</v>
      </c>
    </row>
    <row r="766" spans="1:8" ht="1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9369</v>
      </c>
    </row>
    <row r="767" spans="1:8" ht="1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4544</v>
      </c>
    </row>
    <row r="769" spans="1:8" ht="1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122697</v>
      </c>
    </row>
    <row r="770" spans="1:8" ht="1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68</v>
      </c>
    </row>
    <row r="773" spans="1:8" ht="1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784</v>
      </c>
    </row>
    <row r="774" spans="1:8" ht="1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440</v>
      </c>
    </row>
    <row r="776" spans="1:8" ht="1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1292</v>
      </c>
    </row>
    <row r="777" spans="1:8" ht="1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123989</v>
      </c>
    </row>
    <row r="791" spans="1:8" ht="1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10</v>
      </c>
    </row>
    <row r="793" spans="1:8" ht="1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10</v>
      </c>
    </row>
    <row r="800" spans="1:8" ht="1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10</v>
      </c>
    </row>
    <row r="821" spans="1:8" ht="1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1255</v>
      </c>
    </row>
    <row r="823" spans="1:8" ht="1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97</v>
      </c>
    </row>
    <row r="824" spans="1:8" ht="1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14</v>
      </c>
    </row>
    <row r="825" spans="1:8" ht="1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1366</v>
      </c>
    </row>
    <row r="830" spans="1:8" ht="1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1366</v>
      </c>
    </row>
    <row r="851" spans="1:8" ht="1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30059</v>
      </c>
    </row>
    <row r="853" spans="1:8" ht="1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32539</v>
      </c>
    </row>
    <row r="854" spans="1:8" ht="1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21791</v>
      </c>
    </row>
    <row r="855" spans="1:8" ht="1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23039</v>
      </c>
    </row>
    <row r="856" spans="1:8" ht="1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9369</v>
      </c>
    </row>
    <row r="857" spans="1:8" ht="1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4544</v>
      </c>
    </row>
    <row r="859" spans="1:8" ht="1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121341</v>
      </c>
    </row>
    <row r="860" spans="1:8" ht="1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68</v>
      </c>
    </row>
    <row r="863" spans="1:8" ht="1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784</v>
      </c>
    </row>
    <row r="864" spans="1:8" ht="1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440</v>
      </c>
    </row>
    <row r="866" spans="1:8" ht="1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1292</v>
      </c>
    </row>
    <row r="867" spans="1:8" ht="1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122633</v>
      </c>
    </row>
    <row r="881" spans="1:8" ht="1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80195</v>
      </c>
    </row>
    <row r="882" spans="1:8" ht="1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73514</v>
      </c>
    </row>
    <row r="883" spans="1:8" ht="1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4039</v>
      </c>
    </row>
    <row r="884" spans="1:8" ht="1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27323</v>
      </c>
    </row>
    <row r="885" spans="1:8" ht="1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9367</v>
      </c>
    </row>
    <row r="886" spans="1:8" ht="1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1172</v>
      </c>
    </row>
    <row r="887" spans="1:8" ht="1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2557</v>
      </c>
    </row>
    <row r="888" spans="1:8" ht="1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290</v>
      </c>
    </row>
    <row r="889" spans="1:8" ht="1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198457</v>
      </c>
    </row>
    <row r="890" spans="1:8" ht="1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66421</v>
      </c>
    </row>
    <row r="891" spans="1:8" ht="1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140</v>
      </c>
    </row>
    <row r="893" spans="1:8" ht="1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46</v>
      </c>
    </row>
    <row r="894" spans="1:8" ht="1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94</v>
      </c>
    </row>
    <row r="896" spans="1:8" ht="1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280</v>
      </c>
    </row>
    <row r="897" spans="1:8" ht="1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1694</v>
      </c>
    </row>
    <row r="898" spans="1:8" ht="1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1655</v>
      </c>
    </row>
    <row r="901" spans="1:8" ht="1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39</v>
      </c>
    </row>
    <row r="902" spans="1:8" ht="1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1694</v>
      </c>
    </row>
    <row r="909" spans="1:8" ht="1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266852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838</v>
      </c>
    </row>
    <row r="923" spans="1:8" ht="1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25287</v>
      </c>
    </row>
    <row r="928" spans="1:8" ht="1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1235</v>
      </c>
    </row>
    <row r="929" spans="1:8" ht="1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226</v>
      </c>
    </row>
    <row r="930" spans="1:8" ht="1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272</v>
      </c>
    </row>
    <row r="931" spans="1:8" ht="1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449</v>
      </c>
    </row>
    <row r="933" spans="1:8" ht="1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74</v>
      </c>
    </row>
    <row r="934" spans="1:8" ht="1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199</v>
      </c>
    </row>
    <row r="935" spans="1:8" ht="1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176</v>
      </c>
    </row>
    <row r="936" spans="1:8" ht="1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545</v>
      </c>
    </row>
    <row r="938" spans="1:8" ht="1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24</v>
      </c>
    </row>
    <row r="939" spans="1:8" ht="1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521</v>
      </c>
    </row>
    <row r="940" spans="1:8" ht="1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28014</v>
      </c>
    </row>
    <row r="943" spans="1:8" ht="1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28852</v>
      </c>
    </row>
    <row r="944" spans="1:8" ht="1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25287</v>
      </c>
    </row>
    <row r="960" spans="1:8" ht="1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1235</v>
      </c>
    </row>
    <row r="961" spans="1:8" ht="1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226</v>
      </c>
    </row>
    <row r="962" spans="1:8" ht="1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272</v>
      </c>
    </row>
    <row r="963" spans="1:8" ht="1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449</v>
      </c>
    </row>
    <row r="965" spans="1:8" ht="1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74</v>
      </c>
    </row>
    <row r="966" spans="1:8" ht="1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199</v>
      </c>
    </row>
    <row r="967" spans="1:8" ht="1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176</v>
      </c>
    </row>
    <row r="968" spans="1:8" ht="1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545</v>
      </c>
    </row>
    <row r="970" spans="1:8" ht="1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24</v>
      </c>
    </row>
    <row r="971" spans="1:8" ht="1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521</v>
      </c>
    </row>
    <row r="972" spans="1:8" ht="1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28014</v>
      </c>
    </row>
    <row r="975" spans="1:8" ht="1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28014</v>
      </c>
    </row>
    <row r="976" spans="1:8" ht="1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838</v>
      </c>
    </row>
    <row r="987" spans="1:8" ht="1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838</v>
      </c>
    </row>
    <row r="1008" spans="1:8" ht="1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1733</v>
      </c>
    </row>
    <row r="1009" spans="1:8" ht="1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1733</v>
      </c>
    </row>
    <row r="1010" spans="1:8" ht="1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10947</v>
      </c>
    </row>
    <row r="1013" spans="1:8" ht="1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8045</v>
      </c>
    </row>
    <row r="1014" spans="1:8" ht="1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2902</v>
      </c>
    </row>
    <row r="1016" spans="1:8" ht="1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874</v>
      </c>
    </row>
    <row r="1021" spans="1:8" ht="1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13554</v>
      </c>
    </row>
    <row r="1023" spans="1:8" ht="1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8298</v>
      </c>
    </row>
    <row r="1024" spans="1:8" ht="1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</v>
      </c>
    </row>
    <row r="1025" spans="1:8" ht="1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11</v>
      </c>
    </row>
    <row r="1028" spans="1:8" ht="1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46301</v>
      </c>
    </row>
    <row r="1029" spans="1:8" ht="1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45028</v>
      </c>
    </row>
    <row r="1030" spans="1:8" ht="1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1273</v>
      </c>
    </row>
    <row r="1032" spans="1:8" ht="1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24808</v>
      </c>
    </row>
    <row r="1039" spans="1:8" ht="1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16661</v>
      </c>
    </row>
    <row r="1041" spans="1:8" ht="1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1273</v>
      </c>
    </row>
    <row r="1042" spans="1:8" ht="1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1725</v>
      </c>
    </row>
    <row r="1043" spans="1:8" ht="1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4634</v>
      </c>
    </row>
    <row r="1044" spans="1:8" ht="1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140</v>
      </c>
    </row>
    <row r="1045" spans="1:8" ht="1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946</v>
      </c>
    </row>
    <row r="1046" spans="1:8" ht="1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3548</v>
      </c>
    </row>
    <row r="1047" spans="1:8" ht="1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515</v>
      </c>
    </row>
    <row r="1048" spans="1:8" ht="1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10373</v>
      </c>
    </row>
    <row r="1049" spans="1:8" ht="1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81493</v>
      </c>
    </row>
    <row r="1050" spans="1:8" ht="1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103345</v>
      </c>
    </row>
    <row r="1051" spans="1:8" ht="1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</v>
      </c>
    </row>
    <row r="1068" spans="1:8" ht="1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11</v>
      </c>
    </row>
    <row r="1071" spans="1:8" ht="1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46301</v>
      </c>
    </row>
    <row r="1072" spans="1:8" ht="1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45028</v>
      </c>
    </row>
    <row r="1073" spans="1:8" ht="1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1273</v>
      </c>
    </row>
    <row r="1075" spans="1:8" ht="1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24808</v>
      </c>
    </row>
    <row r="1082" spans="1:8" ht="1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16661</v>
      </c>
    </row>
    <row r="1084" spans="1:8" ht="1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1273</v>
      </c>
    </row>
    <row r="1085" spans="1:8" ht="1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1725</v>
      </c>
    </row>
    <row r="1086" spans="1:8" ht="1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4634</v>
      </c>
    </row>
    <row r="1087" spans="1:8" ht="1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140</v>
      </c>
    </row>
    <row r="1088" spans="1:8" ht="1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946</v>
      </c>
    </row>
    <row r="1089" spans="1:8" ht="1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3548</v>
      </c>
    </row>
    <row r="1090" spans="1:8" ht="1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515</v>
      </c>
    </row>
    <row r="1091" spans="1:8" ht="1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10373</v>
      </c>
    </row>
    <row r="1092" spans="1:8" ht="1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81493</v>
      </c>
    </row>
    <row r="1093" spans="1:8" ht="1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81493</v>
      </c>
    </row>
    <row r="1094" spans="1:8" ht="1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1733</v>
      </c>
    </row>
    <row r="1095" spans="1:8" ht="1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1733</v>
      </c>
    </row>
    <row r="1096" spans="1:8" ht="1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10947</v>
      </c>
    </row>
    <row r="1099" spans="1:8" ht="1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8045</v>
      </c>
    </row>
    <row r="1100" spans="1:8" ht="1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2902</v>
      </c>
    </row>
    <row r="1102" spans="1:8" ht="1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874</v>
      </c>
    </row>
    <row r="1107" spans="1:8" ht="1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13554</v>
      </c>
    </row>
    <row r="1109" spans="1:8" ht="1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8298</v>
      </c>
    </row>
    <row r="1110" spans="1:8" ht="1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21852</v>
      </c>
    </row>
    <row r="1137" spans="1:8" ht="1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33</v>
      </c>
    </row>
    <row r="1181" spans="1:8" ht="1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33</v>
      </c>
    </row>
    <row r="1184" spans="1:8" ht="1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61</v>
      </c>
    </row>
    <row r="1185" spans="1:8" ht="1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61</v>
      </c>
    </row>
    <row r="1188" spans="1:8" ht="1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94</v>
      </c>
    </row>
    <row r="1193" spans="1:8" ht="1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94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16764</v>
      </c>
    </row>
    <row r="1198" spans="1:8" ht="1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1</v>
      </c>
    </row>
    <row r="1202" spans="1:8" ht="1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16765</v>
      </c>
    </row>
    <row r="1203" spans="1:8" ht="1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600</v>
      </c>
    </row>
    <row r="1208" spans="1:8" ht="1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600</v>
      </c>
    </row>
    <row r="1211" spans="1:8" ht="1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39</v>
      </c>
    </row>
    <row r="1240" spans="1:8" ht="1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1755</v>
      </c>
    </row>
    <row r="1244" spans="1:8" ht="1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1794</v>
      </c>
    </row>
    <row r="1245" spans="1:8" ht="1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1</v>
      </c>
    </row>
    <row r="1250" spans="1:8" ht="1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1</v>
      </c>
    </row>
    <row r="1253" spans="1:8" ht="1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39</v>
      </c>
    </row>
    <row r="1282" spans="1:8" ht="1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1755</v>
      </c>
    </row>
    <row r="1286" spans="1:8" ht="1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1794</v>
      </c>
    </row>
    <row r="1287" spans="1:8" ht="1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1</v>
      </c>
    </row>
    <row r="1292" spans="1:8" ht="1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G41" sqref="G4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80195</v>
      </c>
      <c r="D12" s="188">
        <v>108850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">
      <c r="A13" s="84" t="s">
        <v>27</v>
      </c>
      <c r="B13" s="86" t="s">
        <v>28</v>
      </c>
      <c r="C13" s="188">
        <v>73514</v>
      </c>
      <c r="D13" s="188">
        <v>91038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4039</v>
      </c>
      <c r="D14" s="188">
        <v>4710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27323</v>
      </c>
      <c r="D15" s="188">
        <v>28343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9367</v>
      </c>
      <c r="D16" s="188">
        <v>10347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1172</v>
      </c>
      <c r="D17" s="188">
        <v>1298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2557</v>
      </c>
      <c r="D18" s="188">
        <v>2025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.75">
      <c r="A19" s="84" t="s">
        <v>49</v>
      </c>
      <c r="B19" s="86" t="s">
        <v>50</v>
      </c>
      <c r="C19" s="188">
        <v>290</v>
      </c>
      <c r="D19" s="188">
        <v>298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198457</v>
      </c>
      <c r="D20" s="567">
        <f>SUM(D12:D19)</f>
        <v>246909</v>
      </c>
      <c r="E20" s="84" t="s">
        <v>54</v>
      </c>
      <c r="F20" s="87" t="s">
        <v>55</v>
      </c>
      <c r="G20" s="188">
        <v>30277</v>
      </c>
      <c r="H20" s="187">
        <v>30283</v>
      </c>
    </row>
    <row r="21" spans="1:8" ht="15.75">
      <c r="A21" s="94" t="s">
        <v>56</v>
      </c>
      <c r="B21" s="90" t="s">
        <v>57</v>
      </c>
      <c r="C21" s="463">
        <v>66421</v>
      </c>
      <c r="D21" s="463">
        <v>40327</v>
      </c>
      <c r="E21" s="84" t="s">
        <v>58</v>
      </c>
      <c r="F21" s="87" t="s">
        <v>59</v>
      </c>
      <c r="G21" s="188">
        <v>48282</v>
      </c>
      <c r="H21" s="187">
        <v>58650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5232</v>
      </c>
      <c r="H22" s="583">
        <f>SUM(H23:H25)</f>
        <v>5232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5232</v>
      </c>
      <c r="H23" s="187">
        <v>5232</v>
      </c>
    </row>
    <row r="24" spans="1:13" ht="15">
      <c r="A24" s="84" t="s">
        <v>67</v>
      </c>
      <c r="B24" s="86" t="s">
        <v>68</v>
      </c>
      <c r="C24" s="188">
        <v>140</v>
      </c>
      <c r="D24" s="188">
        <v>163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46</v>
      </c>
      <c r="D25" s="188">
        <v>96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83791</v>
      </c>
      <c r="H26" s="567">
        <f>H20+H21+H22</f>
        <v>94165</v>
      </c>
      <c r="M26" s="92"/>
    </row>
    <row r="27" spans="1:8" ht="15.75">
      <c r="A27" s="84" t="s">
        <v>79</v>
      </c>
      <c r="B27" s="86" t="s">
        <v>80</v>
      </c>
      <c r="C27" s="188">
        <v>94</v>
      </c>
      <c r="D27" s="188">
        <v>74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280</v>
      </c>
      <c r="D28" s="567">
        <f>SUM(D24:D27)</f>
        <v>333</v>
      </c>
      <c r="E28" s="193" t="s">
        <v>84</v>
      </c>
      <c r="F28" s="87" t="s">
        <v>85</v>
      </c>
      <c r="G28" s="564">
        <f>SUM(G29:G31)</f>
        <v>127441</v>
      </c>
      <c r="H28" s="565">
        <f>SUM(H29:H31)</f>
        <v>127737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127441</v>
      </c>
      <c r="H29" s="187">
        <v>127737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-12276</v>
      </c>
      <c r="H33" s="187">
        <v>-8870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115165</v>
      </c>
      <c r="H34" s="567">
        <f>H28+H32+H33</f>
        <v>118867</v>
      </c>
    </row>
    <row r="35" spans="1:8" ht="15">
      <c r="A35" s="84" t="s">
        <v>106</v>
      </c>
      <c r="B35" s="88" t="s">
        <v>107</v>
      </c>
      <c r="C35" s="564">
        <f>SUM(C36:C39)</f>
        <v>1694</v>
      </c>
      <c r="D35" s="565">
        <f>SUM(D36:D39)</f>
        <v>792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217315</v>
      </c>
      <c r="H37" s="569">
        <f>H26+H18+H34</f>
        <v>231391</v>
      </c>
    </row>
    <row r="38" spans="1:13" ht="15">
      <c r="A38" s="84" t="s">
        <v>113</v>
      </c>
      <c r="B38" s="86" t="s">
        <v>114</v>
      </c>
      <c r="C38" s="188">
        <v>1655</v>
      </c>
      <c r="D38" s="187">
        <v>753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39</v>
      </c>
      <c r="D39" s="187">
        <v>39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33611</v>
      </c>
      <c r="H40" s="552">
        <v>32070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1733</v>
      </c>
      <c r="H44" s="188">
        <v>855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10947</v>
      </c>
      <c r="H45" s="188">
        <v>20326</v>
      </c>
    </row>
    <row r="46" spans="1:13" ht="15.75">
      <c r="A46" s="460" t="s">
        <v>137</v>
      </c>
      <c r="B46" s="90" t="s">
        <v>138</v>
      </c>
      <c r="C46" s="566">
        <f>C35+C40+C45</f>
        <v>1694</v>
      </c>
      <c r="D46" s="567">
        <f>D35+D40+D45</f>
        <v>792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>
        <v>225</v>
      </c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874</v>
      </c>
      <c r="H49" s="188">
        <v>820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13554</v>
      </c>
      <c r="H50" s="565">
        <f>SUM(H44:H49)</f>
        <v>22001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225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8298</v>
      </c>
      <c r="H54" s="188">
        <v>10056</v>
      </c>
    </row>
    <row r="55" spans="1:8" ht="15.75">
      <c r="A55" s="94" t="s">
        <v>166</v>
      </c>
      <c r="B55" s="90" t="s">
        <v>167</v>
      </c>
      <c r="C55" s="465">
        <v>838</v>
      </c>
      <c r="D55" s="466">
        <v>2043</v>
      </c>
      <c r="E55" s="84" t="s">
        <v>168</v>
      </c>
      <c r="F55" s="89" t="s">
        <v>169</v>
      </c>
      <c r="G55" s="188">
        <v>56</v>
      </c>
      <c r="H55" s="188">
        <v>61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267690</v>
      </c>
      <c r="D56" s="571">
        <f>D20+D21+D22+D28+D33+D46+D52+D54+D55</f>
        <v>290629</v>
      </c>
      <c r="E56" s="94" t="s">
        <v>825</v>
      </c>
      <c r="F56" s="93" t="s">
        <v>172</v>
      </c>
      <c r="G56" s="568">
        <f>G50+G52+G53+G54+G55</f>
        <v>21908</v>
      </c>
      <c r="H56" s="569">
        <f>H50+H52+H53+H54+H55</f>
        <v>32118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6674</v>
      </c>
      <c r="D59" s="188">
        <v>8203</v>
      </c>
      <c r="E59" s="192" t="s">
        <v>180</v>
      </c>
      <c r="F59" s="473" t="s">
        <v>181</v>
      </c>
      <c r="G59" s="188">
        <v>46301</v>
      </c>
      <c r="H59" s="187">
        <v>46198</v>
      </c>
    </row>
    <row r="60" spans="1:13" ht="15">
      <c r="A60" s="84" t="s">
        <v>178</v>
      </c>
      <c r="B60" s="86" t="s">
        <v>179</v>
      </c>
      <c r="C60" s="188">
        <v>1412</v>
      </c>
      <c r="D60" s="188">
        <v>1446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45069</v>
      </c>
      <c r="D61" s="188">
        <v>40509</v>
      </c>
      <c r="E61" s="191" t="s">
        <v>188</v>
      </c>
      <c r="F61" s="87" t="s">
        <v>189</v>
      </c>
      <c r="G61" s="564">
        <f>SUM(G62:G68)</f>
        <v>24819</v>
      </c>
      <c r="H61" s="565">
        <f>SUM(H62:H68)</f>
        <v>22859</v>
      </c>
    </row>
    <row r="62" spans="1:13" ht="15">
      <c r="A62" s="84" t="s">
        <v>186</v>
      </c>
      <c r="B62" s="88" t="s">
        <v>187</v>
      </c>
      <c r="C62" s="188">
        <v>201</v>
      </c>
      <c r="D62" s="188">
        <v>267</v>
      </c>
      <c r="E62" s="191" t="s">
        <v>192</v>
      </c>
      <c r="F62" s="87" t="s">
        <v>193</v>
      </c>
      <c r="G62" s="188">
        <v>11</v>
      </c>
      <c r="H62" s="188">
        <v>22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>
        <v>9</v>
      </c>
      <c r="D64" s="187">
        <v>9</v>
      </c>
      <c r="E64" s="84" t="s">
        <v>199</v>
      </c>
      <c r="F64" s="87" t="s">
        <v>200</v>
      </c>
      <c r="G64" s="188">
        <v>16661</v>
      </c>
      <c r="H64" s="188">
        <v>14790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53365</v>
      </c>
      <c r="D65" s="567">
        <f>SUM(D59:D64)</f>
        <v>50434</v>
      </c>
      <c r="E65" s="84" t="s">
        <v>201</v>
      </c>
      <c r="F65" s="87" t="s">
        <v>202</v>
      </c>
      <c r="G65" s="188">
        <v>1273</v>
      </c>
      <c r="H65" s="188">
        <v>1805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1725</v>
      </c>
      <c r="H66" s="188">
        <v>1650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515</v>
      </c>
      <c r="H67" s="188">
        <v>489</v>
      </c>
    </row>
    <row r="68" spans="1:8" ht="15">
      <c r="A68" s="84" t="s">
        <v>206</v>
      </c>
      <c r="B68" s="86" t="s">
        <v>207</v>
      </c>
      <c r="C68" s="188"/>
      <c r="D68" s="188">
        <v>590</v>
      </c>
      <c r="E68" s="84" t="s">
        <v>212</v>
      </c>
      <c r="F68" s="87" t="s">
        <v>213</v>
      </c>
      <c r="G68" s="188">
        <v>4634</v>
      </c>
      <c r="H68" s="188">
        <v>4103</v>
      </c>
    </row>
    <row r="69" spans="1:8" ht="15">
      <c r="A69" s="84" t="s">
        <v>210</v>
      </c>
      <c r="B69" s="86" t="s">
        <v>211</v>
      </c>
      <c r="C69" s="188">
        <v>25287</v>
      </c>
      <c r="D69" s="188">
        <v>18002</v>
      </c>
      <c r="E69" s="192" t="s">
        <v>79</v>
      </c>
      <c r="F69" s="87" t="s">
        <v>216</v>
      </c>
      <c r="G69" s="188">
        <v>10373</v>
      </c>
      <c r="H69" s="188">
        <v>6169</v>
      </c>
    </row>
    <row r="70" spans="1:8" ht="15">
      <c r="A70" s="84" t="s">
        <v>214</v>
      </c>
      <c r="B70" s="86" t="s">
        <v>215</v>
      </c>
      <c r="C70" s="188">
        <v>1235</v>
      </c>
      <c r="D70" s="188">
        <v>1834</v>
      </c>
      <c r="E70" s="84" t="s">
        <v>219</v>
      </c>
      <c r="F70" s="87" t="s">
        <v>220</v>
      </c>
      <c r="G70" s="188">
        <v>94</v>
      </c>
      <c r="H70" s="188">
        <v>33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81587</v>
      </c>
      <c r="H71" s="567">
        <f>H59+H60+H61+H69+H70</f>
        <v>75259</v>
      </c>
    </row>
    <row r="72" spans="1:8" ht="15">
      <c r="A72" s="84" t="s">
        <v>221</v>
      </c>
      <c r="B72" s="86" t="s">
        <v>222</v>
      </c>
      <c r="C72" s="188">
        <v>498</v>
      </c>
      <c r="D72" s="188">
        <v>1031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449</v>
      </c>
      <c r="D73" s="188">
        <v>177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545</v>
      </c>
      <c r="D75" s="188">
        <v>986</v>
      </c>
      <c r="E75" s="472" t="s">
        <v>160</v>
      </c>
      <c r="F75" s="89" t="s">
        <v>233</v>
      </c>
      <c r="G75" s="465">
        <v>38</v>
      </c>
      <c r="H75" s="466">
        <v>48</v>
      </c>
    </row>
    <row r="76" spans="1:8" ht="15.75">
      <c r="A76" s="469" t="s">
        <v>77</v>
      </c>
      <c r="B76" s="90" t="s">
        <v>232</v>
      </c>
      <c r="C76" s="566">
        <f>SUM(C68:C75)</f>
        <v>28014</v>
      </c>
      <c r="D76" s="567">
        <f>SUM(D68:D75)</f>
        <v>22620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5</v>
      </c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</v>
      </c>
      <c r="D79" s="565">
        <f>SUM(D80:D82)</f>
        <v>5</v>
      </c>
      <c r="E79" s="196" t="s">
        <v>824</v>
      </c>
      <c r="F79" s="93" t="s">
        <v>241</v>
      </c>
      <c r="G79" s="568">
        <f>G71+G73+G75+G77</f>
        <v>81630</v>
      </c>
      <c r="H79" s="569">
        <f>H71+H73+H75+H77</f>
        <v>75307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</v>
      </c>
      <c r="D82" s="187">
        <v>5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</v>
      </c>
      <c r="D85" s="567">
        <f>D84+D83+D79</f>
        <v>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629</v>
      </c>
      <c r="D88" s="188">
        <v>1120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4297</v>
      </c>
      <c r="D89" s="188">
        <v>5544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4926</v>
      </c>
      <c r="D92" s="567">
        <f>SUM(D88:D91)</f>
        <v>6664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468</v>
      </c>
      <c r="D93" s="466">
        <v>534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86774</v>
      </c>
      <c r="D94" s="571">
        <f>D65+D76+D85+D92+D93</f>
        <v>80257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354464</v>
      </c>
      <c r="D95" s="573">
        <f>D94+D56</f>
        <v>370886</v>
      </c>
      <c r="E95" s="220" t="s">
        <v>916</v>
      </c>
      <c r="F95" s="476" t="s">
        <v>268</v>
      </c>
      <c r="G95" s="572">
        <f>G37+G40+G56+G79</f>
        <v>354464</v>
      </c>
      <c r="H95" s="573">
        <f>H37+H40+H56+H79</f>
        <v>370886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>
        <f>pdeReportingDate</f>
        <v>43573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Стефан Гъндев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71" t="str">
        <f>Начална!B17</f>
        <v>Марин Стоянов</v>
      </c>
      <c r="C103" s="667"/>
      <c r="D103" s="667"/>
      <c r="E103" s="667"/>
      <c r="M103" s="92"/>
    </row>
    <row r="104" spans="1:5" ht="21.75" customHeight="1">
      <c r="A104" s="662"/>
      <c r="B104" s="667"/>
      <c r="C104" s="667"/>
      <c r="D104" s="667"/>
      <c r="E104" s="667"/>
    </row>
    <row r="105" spans="1:13" ht="21.75" customHeight="1">
      <c r="A105" s="662"/>
      <c r="B105" s="667"/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26" bottom="0.17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Normal="70" zoomScaleSheetLayoutView="100" zoomScalePageLayoutView="0" workbookViewId="0" topLeftCell="A1">
      <selection activeCell="G35" sqref="G3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13877</v>
      </c>
      <c r="D12" s="308">
        <v>13639</v>
      </c>
      <c r="E12" s="185" t="s">
        <v>277</v>
      </c>
      <c r="F12" s="231" t="s">
        <v>278</v>
      </c>
      <c r="G12" s="307">
        <v>9655</v>
      </c>
      <c r="H12" s="308">
        <v>10761</v>
      </c>
    </row>
    <row r="13" spans="1:8" ht="15">
      <c r="A13" s="185" t="s">
        <v>279</v>
      </c>
      <c r="B13" s="181" t="s">
        <v>280</v>
      </c>
      <c r="C13" s="307">
        <v>12600</v>
      </c>
      <c r="D13" s="308">
        <v>17072</v>
      </c>
      <c r="E13" s="185" t="s">
        <v>281</v>
      </c>
      <c r="F13" s="231" t="s">
        <v>282</v>
      </c>
      <c r="G13" s="307">
        <v>274063</v>
      </c>
      <c r="H13" s="308">
        <v>242092</v>
      </c>
    </row>
    <row r="14" spans="1:8" ht="15">
      <c r="A14" s="185" t="s">
        <v>283</v>
      </c>
      <c r="B14" s="181" t="s">
        <v>284</v>
      </c>
      <c r="C14" s="307">
        <v>10009</v>
      </c>
      <c r="D14" s="308">
        <v>10707</v>
      </c>
      <c r="E14" s="236" t="s">
        <v>285</v>
      </c>
      <c r="F14" s="231" t="s">
        <v>286</v>
      </c>
      <c r="G14" s="307">
        <v>13581</v>
      </c>
      <c r="H14" s="308">
        <v>22367</v>
      </c>
    </row>
    <row r="15" spans="1:8" ht="15">
      <c r="A15" s="185" t="s">
        <v>287</v>
      </c>
      <c r="B15" s="181" t="s">
        <v>288</v>
      </c>
      <c r="C15" s="307">
        <v>24325</v>
      </c>
      <c r="D15" s="308">
        <v>22325</v>
      </c>
      <c r="E15" s="236" t="s">
        <v>79</v>
      </c>
      <c r="F15" s="231" t="s">
        <v>289</v>
      </c>
      <c r="G15" s="307">
        <v>13485</v>
      </c>
      <c r="H15" s="308">
        <v>5736</v>
      </c>
    </row>
    <row r="16" spans="1:8" ht="15.75">
      <c r="A16" s="185" t="s">
        <v>290</v>
      </c>
      <c r="B16" s="181" t="s">
        <v>291</v>
      </c>
      <c r="C16" s="307">
        <v>4410</v>
      </c>
      <c r="D16" s="308">
        <v>3993</v>
      </c>
      <c r="E16" s="227" t="s">
        <v>52</v>
      </c>
      <c r="F16" s="255" t="s">
        <v>292</v>
      </c>
      <c r="G16" s="597">
        <f>SUM(G12:G15)</f>
        <v>310784</v>
      </c>
      <c r="H16" s="598">
        <f>SUM(H12:H15)</f>
        <v>280956</v>
      </c>
    </row>
    <row r="17" spans="1:8" ht="30.75">
      <c r="A17" s="185" t="s">
        <v>293</v>
      </c>
      <c r="B17" s="181" t="s">
        <v>294</v>
      </c>
      <c r="C17" s="307">
        <v>245090</v>
      </c>
      <c r="D17" s="308">
        <v>214818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87</v>
      </c>
      <c r="D18" s="308">
        <v>132</v>
      </c>
      <c r="E18" s="225" t="s">
        <v>297</v>
      </c>
      <c r="F18" s="229" t="s">
        <v>298</v>
      </c>
      <c r="G18" s="608">
        <v>200</v>
      </c>
      <c r="H18" s="609">
        <v>99</v>
      </c>
    </row>
    <row r="19" spans="1:8" ht="15">
      <c r="A19" s="185" t="s">
        <v>299</v>
      </c>
      <c r="B19" s="181" t="s">
        <v>300</v>
      </c>
      <c r="C19" s="307">
        <v>7735</v>
      </c>
      <c r="D19" s="308">
        <v>6055</v>
      </c>
      <c r="E19" s="185" t="s">
        <v>301</v>
      </c>
      <c r="F19" s="228" t="s">
        <v>302</v>
      </c>
      <c r="G19" s="307"/>
      <c r="H19" s="308">
        <v>99</v>
      </c>
    </row>
    <row r="20" spans="1:8" ht="15.75">
      <c r="A20" s="226" t="s">
        <v>303</v>
      </c>
      <c r="B20" s="181" t="s">
        <v>304</v>
      </c>
      <c r="C20" s="307">
        <v>5300</v>
      </c>
      <c r="D20" s="308">
        <v>3515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318133</v>
      </c>
      <c r="D22" s="598">
        <f>SUM(D12:D18)+D19</f>
        <v>288741</v>
      </c>
      <c r="E22" s="185" t="s">
        <v>309</v>
      </c>
      <c r="F22" s="228" t="s">
        <v>310</v>
      </c>
      <c r="G22" s="307">
        <v>34</v>
      </c>
      <c r="H22" s="308">
        <v>22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1881</v>
      </c>
      <c r="D25" s="308">
        <v>2388</v>
      </c>
      <c r="E25" s="185" t="s">
        <v>318</v>
      </c>
      <c r="F25" s="228" t="s">
        <v>319</v>
      </c>
      <c r="G25" s="307">
        <v>76</v>
      </c>
      <c r="H25" s="308">
        <v>7</v>
      </c>
    </row>
    <row r="26" spans="1:8" ht="30.75">
      <c r="A26" s="185" t="s">
        <v>320</v>
      </c>
      <c r="B26" s="228" t="s">
        <v>321</v>
      </c>
      <c r="C26" s="307">
        <v>5428</v>
      </c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4</v>
      </c>
      <c r="D27" s="308">
        <v>230</v>
      </c>
      <c r="E27" s="227" t="s">
        <v>104</v>
      </c>
      <c r="F27" s="229" t="s">
        <v>326</v>
      </c>
      <c r="G27" s="597">
        <f>SUM(G22:G26)</f>
        <v>110</v>
      </c>
      <c r="H27" s="598">
        <f>SUM(H22:H26)</f>
        <v>29</v>
      </c>
    </row>
    <row r="28" spans="1:8" ht="15">
      <c r="A28" s="185" t="s">
        <v>79</v>
      </c>
      <c r="B28" s="228" t="s">
        <v>327</v>
      </c>
      <c r="C28" s="307">
        <v>708</v>
      </c>
      <c r="D28" s="308">
        <v>648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8021</v>
      </c>
      <c r="D29" s="598">
        <f>SUM(D25:D28)</f>
        <v>3266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326154</v>
      </c>
      <c r="D31" s="604">
        <f>D29+D22</f>
        <v>292007</v>
      </c>
      <c r="E31" s="242" t="s">
        <v>800</v>
      </c>
      <c r="F31" s="257" t="s">
        <v>331</v>
      </c>
      <c r="G31" s="244">
        <f>G16+G18+G27</f>
        <v>311094</v>
      </c>
      <c r="H31" s="245">
        <f>H16+H18+H27</f>
        <v>281084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15060</v>
      </c>
      <c r="H33" s="598">
        <f>IF((D31-H31)&gt;0,D31-H31,0)</f>
        <v>10923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100</v>
      </c>
      <c r="H34" s="308">
        <v>365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326154</v>
      </c>
      <c r="D36" s="606">
        <f>D31-D34+D35</f>
        <v>292007</v>
      </c>
      <c r="E36" s="253" t="s">
        <v>346</v>
      </c>
      <c r="F36" s="247" t="s">
        <v>347</v>
      </c>
      <c r="G36" s="258">
        <f>G35-G34+G31</f>
        <v>310994</v>
      </c>
      <c r="H36" s="259">
        <f>H35-H34+H31</f>
        <v>280719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15160</v>
      </c>
      <c r="H37" s="245">
        <f>IF((D36-H36)&gt;0,D36-H36,0)</f>
        <v>11288</v>
      </c>
    </row>
    <row r="38" spans="1:8" ht="15.75">
      <c r="A38" s="225" t="s">
        <v>352</v>
      </c>
      <c r="B38" s="229" t="s">
        <v>353</v>
      </c>
      <c r="C38" s="597">
        <f>C39+C40+C41</f>
        <v>-703</v>
      </c>
      <c r="D38" s="598">
        <f>D39+D40+D41</f>
        <v>-1111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653</v>
      </c>
      <c r="D39" s="308">
        <v>44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-1356</v>
      </c>
      <c r="D40" s="308">
        <v>-1155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14457</v>
      </c>
      <c r="H42" s="235">
        <f>IF(H37&gt;0,IF(D38+H37&lt;0,0,D38+H37),IF(D37-D38&lt;0,D38-D37,0))</f>
        <v>10177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2181</v>
      </c>
      <c r="H43" s="607">
        <v>1307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12276</v>
      </c>
      <c r="H44" s="259">
        <f>IF(D42=0,IF(H42-H43&gt;0,H42-H43+D43,0),IF(D42-D43&lt;0,D43-D42+H43,0))</f>
        <v>8870</v>
      </c>
    </row>
    <row r="45" spans="1:8" ht="15.75" thickBot="1">
      <c r="A45" s="261" t="s">
        <v>371</v>
      </c>
      <c r="B45" s="262" t="s">
        <v>372</v>
      </c>
      <c r="C45" s="599">
        <f>C36+C38+C42</f>
        <v>325451</v>
      </c>
      <c r="D45" s="600">
        <f>D36+D38+D42</f>
        <v>290896</v>
      </c>
      <c r="E45" s="261" t="s">
        <v>373</v>
      </c>
      <c r="F45" s="263" t="s">
        <v>374</v>
      </c>
      <c r="G45" s="599">
        <f>G42+G36</f>
        <v>325451</v>
      </c>
      <c r="H45" s="600">
        <f>H42+H36</f>
        <v>290896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>
        <f>pdeReportingDate</f>
        <v>43573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Стефан Гъндев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71" t="str">
        <f>Начална!B17</f>
        <v>Марин Стоянов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/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/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C28" sqref="C2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373239</v>
      </c>
      <c r="D11" s="187">
        <v>323683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-319210</v>
      </c>
      <c r="D12" s="187">
        <v>-260510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-28833</v>
      </c>
      <c r="D14" s="187">
        <v>-25963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-34081</v>
      </c>
      <c r="D15" s="187">
        <v>-35586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-446</v>
      </c>
      <c r="D16" s="187">
        <v>-127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4</v>
      </c>
      <c r="D17" s="187">
        <v>57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-2485</v>
      </c>
      <c r="D18" s="187">
        <v>-2856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-26</v>
      </c>
      <c r="D19" s="187">
        <v>-49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-209</v>
      </c>
      <c r="D20" s="187">
        <v>-444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-12047</v>
      </c>
      <c r="D21" s="628">
        <f>SUM(D11:D20)</f>
        <v>-1795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-5918</v>
      </c>
      <c r="D23" s="187">
        <v>-5553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7029</v>
      </c>
      <c r="D24" s="187">
        <v>3718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-174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87</v>
      </c>
      <c r="D26" s="187">
        <v>179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-1069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19862</v>
      </c>
      <c r="D29" s="187">
        <v>1738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19817</v>
      </c>
      <c r="D33" s="628">
        <f>SUM(D23:D32)</f>
        <v>82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213435</v>
      </c>
      <c r="D37" s="187">
        <v>143133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-222913</v>
      </c>
      <c r="D38" s="187">
        <v>-143768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-4</v>
      </c>
      <c r="D41" s="187">
        <v>-25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-26</v>
      </c>
      <c r="D42" s="187">
        <v>-21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-9508</v>
      </c>
      <c r="D43" s="630">
        <f>SUM(D35:D42)</f>
        <v>-681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-1738</v>
      </c>
      <c r="D44" s="298">
        <f>D43+D33+D21</f>
        <v>-2394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6664</v>
      </c>
      <c r="D45" s="300">
        <v>9058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4926</v>
      </c>
      <c r="D46" s="302">
        <f>D45+D44</f>
        <v>6664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4926</v>
      </c>
      <c r="D47" s="289">
        <v>6664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>
        <f>pdeReportingDate</f>
        <v>43573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Стефан Гъндев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71" t="str">
        <f>Начална!B17</f>
        <v>Марин Стоянов</v>
      </c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662"/>
      <c r="B62" s="667"/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SheetLayoutView="10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4" t="s">
        <v>453</v>
      </c>
      <c r="B8" s="677" t="s">
        <v>454</v>
      </c>
      <c r="C8" s="680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0" t="s">
        <v>460</v>
      </c>
      <c r="L8" s="680" t="s">
        <v>461</v>
      </c>
      <c r="M8" s="500"/>
      <c r="N8" s="501"/>
    </row>
    <row r="9" spans="1:14" s="502" customFormat="1" ht="30.75">
      <c r="A9" s="675"/>
      <c r="B9" s="678"/>
      <c r="C9" s="681"/>
      <c r="D9" s="683" t="s">
        <v>802</v>
      </c>
      <c r="E9" s="683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81"/>
      <c r="L9" s="681"/>
      <c r="M9" s="505" t="s">
        <v>801</v>
      </c>
      <c r="N9" s="501"/>
    </row>
    <row r="10" spans="1:14" s="502" customFormat="1" ht="30.75">
      <c r="A10" s="676"/>
      <c r="B10" s="679"/>
      <c r="C10" s="682"/>
      <c r="D10" s="683"/>
      <c r="E10" s="683"/>
      <c r="F10" s="503" t="s">
        <v>462</v>
      </c>
      <c r="G10" s="503" t="s">
        <v>463</v>
      </c>
      <c r="H10" s="503" t="s">
        <v>464</v>
      </c>
      <c r="I10" s="682"/>
      <c r="J10" s="682"/>
      <c r="K10" s="682"/>
      <c r="L10" s="682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30283</v>
      </c>
      <c r="E13" s="553">
        <f>'1-Баланс'!H21</f>
        <v>58650</v>
      </c>
      <c r="F13" s="553">
        <f>'1-Баланс'!H23</f>
        <v>5232</v>
      </c>
      <c r="G13" s="553">
        <f>'1-Баланс'!H24</f>
        <v>0</v>
      </c>
      <c r="H13" s="554"/>
      <c r="I13" s="553">
        <f>'1-Баланс'!H29+'1-Баланс'!H32</f>
        <v>127737</v>
      </c>
      <c r="J13" s="553">
        <f>'1-Баланс'!H30+'1-Баланс'!H33</f>
        <v>-8870</v>
      </c>
      <c r="K13" s="554"/>
      <c r="L13" s="553">
        <f>SUM(C13:K13)</f>
        <v>231391</v>
      </c>
      <c r="M13" s="555">
        <f>'1-Баланс'!H40</f>
        <v>32070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30283</v>
      </c>
      <c r="E17" s="622">
        <f t="shared" si="2"/>
        <v>58650</v>
      </c>
      <c r="F17" s="622">
        <f t="shared" si="2"/>
        <v>5232</v>
      </c>
      <c r="G17" s="622">
        <f t="shared" si="2"/>
        <v>0</v>
      </c>
      <c r="H17" s="622">
        <f t="shared" si="2"/>
        <v>0</v>
      </c>
      <c r="I17" s="622">
        <f t="shared" si="2"/>
        <v>127737</v>
      </c>
      <c r="J17" s="622">
        <f t="shared" si="2"/>
        <v>-8870</v>
      </c>
      <c r="K17" s="622">
        <f t="shared" si="2"/>
        <v>0</v>
      </c>
      <c r="L17" s="553">
        <f t="shared" si="1"/>
        <v>231391</v>
      </c>
      <c r="M17" s="623">
        <f t="shared" si="2"/>
        <v>32070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-12276</v>
      </c>
      <c r="K18" s="554"/>
      <c r="L18" s="553">
        <f t="shared" si="1"/>
        <v>-12276</v>
      </c>
      <c r="M18" s="607">
        <v>-2181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2301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2301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>
        <v>2301</v>
      </c>
      <c r="F24" s="307"/>
      <c r="G24" s="307"/>
      <c r="H24" s="307"/>
      <c r="I24" s="307"/>
      <c r="J24" s="307"/>
      <c r="K24" s="307"/>
      <c r="L24" s="553">
        <f t="shared" si="1"/>
        <v>2301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>
        <v>-6</v>
      </c>
      <c r="E30" s="307">
        <v>-12669</v>
      </c>
      <c r="F30" s="307"/>
      <c r="G30" s="307"/>
      <c r="H30" s="307"/>
      <c r="I30" s="307">
        <v>8574</v>
      </c>
      <c r="J30" s="307"/>
      <c r="K30" s="307"/>
      <c r="L30" s="553">
        <f t="shared" si="1"/>
        <v>-4101</v>
      </c>
      <c r="M30" s="308">
        <v>3722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30277</v>
      </c>
      <c r="E31" s="622">
        <f t="shared" si="6"/>
        <v>48282</v>
      </c>
      <c r="F31" s="622">
        <f t="shared" si="6"/>
        <v>5232</v>
      </c>
      <c r="G31" s="622">
        <f t="shared" si="6"/>
        <v>0</v>
      </c>
      <c r="H31" s="622">
        <f t="shared" si="6"/>
        <v>0</v>
      </c>
      <c r="I31" s="622">
        <f t="shared" si="6"/>
        <v>136311</v>
      </c>
      <c r="J31" s="622">
        <f t="shared" si="6"/>
        <v>-21146</v>
      </c>
      <c r="K31" s="622">
        <f t="shared" si="6"/>
        <v>0</v>
      </c>
      <c r="L31" s="553">
        <f t="shared" si="1"/>
        <v>217315</v>
      </c>
      <c r="M31" s="623">
        <f t="shared" si="6"/>
        <v>33611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30277</v>
      </c>
      <c r="E34" s="556">
        <f t="shared" si="7"/>
        <v>48282</v>
      </c>
      <c r="F34" s="556">
        <f t="shared" si="7"/>
        <v>5232</v>
      </c>
      <c r="G34" s="556">
        <f t="shared" si="7"/>
        <v>0</v>
      </c>
      <c r="H34" s="556">
        <f t="shared" si="7"/>
        <v>0</v>
      </c>
      <c r="I34" s="556">
        <f t="shared" si="7"/>
        <v>136311</v>
      </c>
      <c r="J34" s="556">
        <f t="shared" si="7"/>
        <v>-21146</v>
      </c>
      <c r="K34" s="556">
        <f t="shared" si="7"/>
        <v>0</v>
      </c>
      <c r="L34" s="620">
        <f t="shared" si="1"/>
        <v>217315</v>
      </c>
      <c r="M34" s="557">
        <f>M31+M32+M33</f>
        <v>33611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>
        <f>pdeReportingDate</f>
        <v>43573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Стефан Гъндев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71" t="str">
        <f>Начална!B17</f>
        <v>Марин Стоянов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/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/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Normal="85" zoomScaleSheetLayoutView="100" zoomScalePageLayoutView="0" workbookViewId="0" topLeftCell="A1">
      <selection activeCell="E33" sqref="E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108850</v>
      </c>
      <c r="E11" s="319">
        <v>172</v>
      </c>
      <c r="F11" s="319">
        <v>27868</v>
      </c>
      <c r="G11" s="320">
        <f>D11+E11-F11</f>
        <v>81154</v>
      </c>
      <c r="H11" s="319">
        <v>802</v>
      </c>
      <c r="I11" s="319">
        <v>1761</v>
      </c>
      <c r="J11" s="320">
        <f>G11+H11-I11</f>
        <v>80195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80195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123713</v>
      </c>
      <c r="E12" s="319">
        <v>1083</v>
      </c>
      <c r="F12" s="319">
        <v>21575</v>
      </c>
      <c r="G12" s="320">
        <f aca="true" t="shared" si="2" ref="G12:G41">D12+E12-F12</f>
        <v>103221</v>
      </c>
      <c r="H12" s="319">
        <v>695</v>
      </c>
      <c r="I12" s="319">
        <v>343</v>
      </c>
      <c r="J12" s="320">
        <f aca="true" t="shared" si="3" ref="J12:J41">G12+H12-I12</f>
        <v>103573</v>
      </c>
      <c r="K12" s="319">
        <v>32675</v>
      </c>
      <c r="L12" s="319">
        <v>2678</v>
      </c>
      <c r="M12" s="319">
        <v>4049</v>
      </c>
      <c r="N12" s="320">
        <f aca="true" t="shared" si="4" ref="N12:N41">K12+L12-M12</f>
        <v>31304</v>
      </c>
      <c r="O12" s="319">
        <v>10</v>
      </c>
      <c r="P12" s="319">
        <v>1255</v>
      </c>
      <c r="Q12" s="320">
        <f t="shared" si="0"/>
        <v>30059</v>
      </c>
      <c r="R12" s="331">
        <f t="shared" si="1"/>
        <v>73514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38147</v>
      </c>
      <c r="E13" s="319">
        <v>606</v>
      </c>
      <c r="F13" s="319">
        <v>2175</v>
      </c>
      <c r="G13" s="320">
        <f t="shared" si="2"/>
        <v>36578</v>
      </c>
      <c r="H13" s="319"/>
      <c r="I13" s="319"/>
      <c r="J13" s="320">
        <f t="shared" si="3"/>
        <v>36578</v>
      </c>
      <c r="K13" s="319">
        <v>33437</v>
      </c>
      <c r="L13" s="319">
        <v>1227</v>
      </c>
      <c r="M13" s="319">
        <v>2028</v>
      </c>
      <c r="N13" s="320">
        <f t="shared" si="4"/>
        <v>32636</v>
      </c>
      <c r="O13" s="319"/>
      <c r="P13" s="319">
        <v>97</v>
      </c>
      <c r="Q13" s="320">
        <f t="shared" si="0"/>
        <v>32539</v>
      </c>
      <c r="R13" s="331">
        <f t="shared" si="1"/>
        <v>4039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48882</v>
      </c>
      <c r="E14" s="319">
        <v>1646</v>
      </c>
      <c r="F14" s="319">
        <v>1414</v>
      </c>
      <c r="G14" s="320">
        <f t="shared" si="2"/>
        <v>49114</v>
      </c>
      <c r="H14" s="319"/>
      <c r="I14" s="319"/>
      <c r="J14" s="320">
        <f t="shared" si="3"/>
        <v>49114</v>
      </c>
      <c r="K14" s="319">
        <v>20539</v>
      </c>
      <c r="L14" s="319">
        <v>1689</v>
      </c>
      <c r="M14" s="319">
        <v>423</v>
      </c>
      <c r="N14" s="320">
        <f t="shared" si="4"/>
        <v>21805</v>
      </c>
      <c r="O14" s="319"/>
      <c r="P14" s="319">
        <v>14</v>
      </c>
      <c r="Q14" s="320">
        <f t="shared" si="0"/>
        <v>21791</v>
      </c>
      <c r="R14" s="331">
        <f t="shared" si="1"/>
        <v>27323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32089</v>
      </c>
      <c r="E15" s="319">
        <v>2142</v>
      </c>
      <c r="F15" s="319">
        <v>1825</v>
      </c>
      <c r="G15" s="320">
        <f t="shared" si="2"/>
        <v>32406</v>
      </c>
      <c r="H15" s="319"/>
      <c r="I15" s="319"/>
      <c r="J15" s="320">
        <f t="shared" si="3"/>
        <v>32406</v>
      </c>
      <c r="K15" s="319">
        <v>21742</v>
      </c>
      <c r="L15" s="319">
        <v>3095</v>
      </c>
      <c r="M15" s="319">
        <v>1798</v>
      </c>
      <c r="N15" s="320">
        <f t="shared" si="4"/>
        <v>23039</v>
      </c>
      <c r="O15" s="319"/>
      <c r="P15" s="319"/>
      <c r="Q15" s="320">
        <f t="shared" si="0"/>
        <v>23039</v>
      </c>
      <c r="R15" s="331">
        <f t="shared" si="1"/>
        <v>9367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12909</v>
      </c>
      <c r="E16" s="319">
        <v>882</v>
      </c>
      <c r="F16" s="319">
        <v>3250</v>
      </c>
      <c r="G16" s="320">
        <f t="shared" si="2"/>
        <v>10541</v>
      </c>
      <c r="H16" s="319"/>
      <c r="I16" s="319"/>
      <c r="J16" s="320">
        <f t="shared" si="3"/>
        <v>10541</v>
      </c>
      <c r="K16" s="319">
        <v>11611</v>
      </c>
      <c r="L16" s="319">
        <v>797</v>
      </c>
      <c r="M16" s="319">
        <v>3039</v>
      </c>
      <c r="N16" s="320">
        <f t="shared" si="4"/>
        <v>9369</v>
      </c>
      <c r="O16" s="319"/>
      <c r="P16" s="319"/>
      <c r="Q16" s="320">
        <f t="shared" si="0"/>
        <v>9369</v>
      </c>
      <c r="R16" s="331">
        <f t="shared" si="1"/>
        <v>1172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2025</v>
      </c>
      <c r="E17" s="319">
        <v>6025</v>
      </c>
      <c r="F17" s="319">
        <v>5471</v>
      </c>
      <c r="G17" s="320">
        <f t="shared" si="2"/>
        <v>2579</v>
      </c>
      <c r="H17" s="319"/>
      <c r="I17" s="319">
        <v>22</v>
      </c>
      <c r="J17" s="320">
        <f t="shared" si="3"/>
        <v>2557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2557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4893</v>
      </c>
      <c r="E18" s="319">
        <v>353</v>
      </c>
      <c r="F18" s="319">
        <v>412</v>
      </c>
      <c r="G18" s="320">
        <f t="shared" si="2"/>
        <v>4834</v>
      </c>
      <c r="H18" s="319"/>
      <c r="I18" s="319"/>
      <c r="J18" s="320">
        <f t="shared" si="3"/>
        <v>4834</v>
      </c>
      <c r="K18" s="319">
        <v>4595</v>
      </c>
      <c r="L18" s="319">
        <v>397</v>
      </c>
      <c r="M18" s="319">
        <v>448</v>
      </c>
      <c r="N18" s="320">
        <f t="shared" si="4"/>
        <v>4544</v>
      </c>
      <c r="O18" s="319"/>
      <c r="P18" s="319"/>
      <c r="Q18" s="320">
        <f t="shared" si="0"/>
        <v>4544</v>
      </c>
      <c r="R18" s="331">
        <f t="shared" si="1"/>
        <v>290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371508</v>
      </c>
      <c r="E19" s="321">
        <f>SUM(E11:E18)</f>
        <v>12909</v>
      </c>
      <c r="F19" s="321">
        <f>SUM(F11:F18)</f>
        <v>63990</v>
      </c>
      <c r="G19" s="320">
        <f t="shared" si="2"/>
        <v>320427</v>
      </c>
      <c r="H19" s="321">
        <f>SUM(H11:H18)</f>
        <v>1497</v>
      </c>
      <c r="I19" s="321">
        <f>SUM(I11:I18)</f>
        <v>2126</v>
      </c>
      <c r="J19" s="320">
        <f>G19+H19-I19</f>
        <v>319798</v>
      </c>
      <c r="K19" s="321">
        <f>SUM(K11:K18)</f>
        <v>124599</v>
      </c>
      <c r="L19" s="321">
        <f>SUM(L11:L18)</f>
        <v>9883</v>
      </c>
      <c r="M19" s="321">
        <f>SUM(M11:M18)</f>
        <v>11785</v>
      </c>
      <c r="N19" s="320">
        <f t="shared" si="4"/>
        <v>122697</v>
      </c>
      <c r="O19" s="321">
        <f>SUM(O11:O18)</f>
        <v>10</v>
      </c>
      <c r="P19" s="321">
        <f>SUM(P11:P18)</f>
        <v>1366</v>
      </c>
      <c r="Q19" s="320">
        <f t="shared" si="0"/>
        <v>121341</v>
      </c>
      <c r="R19" s="331">
        <f t="shared" si="1"/>
        <v>198457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40327</v>
      </c>
      <c r="E20" s="319">
        <v>28643</v>
      </c>
      <c r="F20" s="319">
        <v>2529</v>
      </c>
      <c r="G20" s="320">
        <f t="shared" si="2"/>
        <v>66441</v>
      </c>
      <c r="H20" s="319">
        <v>60</v>
      </c>
      <c r="I20" s="319">
        <v>80</v>
      </c>
      <c r="J20" s="320">
        <f t="shared" si="3"/>
        <v>66421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66421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206</v>
      </c>
      <c r="E23" s="319">
        <v>2</v>
      </c>
      <c r="F23" s="319"/>
      <c r="G23" s="320">
        <f t="shared" si="2"/>
        <v>208</v>
      </c>
      <c r="H23" s="319"/>
      <c r="I23" s="319"/>
      <c r="J23" s="320">
        <f t="shared" si="3"/>
        <v>208</v>
      </c>
      <c r="K23" s="319">
        <v>43</v>
      </c>
      <c r="L23" s="319">
        <v>25</v>
      </c>
      <c r="M23" s="319"/>
      <c r="N23" s="320">
        <f t="shared" si="4"/>
        <v>68</v>
      </c>
      <c r="O23" s="319"/>
      <c r="P23" s="319"/>
      <c r="Q23" s="320">
        <f t="shared" si="0"/>
        <v>68</v>
      </c>
      <c r="R23" s="331">
        <f t="shared" si="1"/>
        <v>140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813</v>
      </c>
      <c r="E24" s="319">
        <v>38</v>
      </c>
      <c r="F24" s="319">
        <v>21</v>
      </c>
      <c r="G24" s="320">
        <f t="shared" si="2"/>
        <v>830</v>
      </c>
      <c r="H24" s="319"/>
      <c r="I24" s="319"/>
      <c r="J24" s="320">
        <f t="shared" si="3"/>
        <v>830</v>
      </c>
      <c r="K24" s="319">
        <v>717</v>
      </c>
      <c r="L24" s="319">
        <v>88</v>
      </c>
      <c r="M24" s="319">
        <v>21</v>
      </c>
      <c r="N24" s="320">
        <f t="shared" si="4"/>
        <v>784</v>
      </c>
      <c r="O24" s="319"/>
      <c r="P24" s="319"/>
      <c r="Q24" s="320">
        <f t="shared" si="0"/>
        <v>784</v>
      </c>
      <c r="R24" s="331">
        <f t="shared" si="1"/>
        <v>46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526</v>
      </c>
      <c r="E26" s="319">
        <v>34</v>
      </c>
      <c r="F26" s="319">
        <v>26</v>
      </c>
      <c r="G26" s="320">
        <f t="shared" si="2"/>
        <v>534</v>
      </c>
      <c r="H26" s="319"/>
      <c r="I26" s="319"/>
      <c r="J26" s="320">
        <f t="shared" si="3"/>
        <v>534</v>
      </c>
      <c r="K26" s="319">
        <v>452</v>
      </c>
      <c r="L26" s="319">
        <v>13</v>
      </c>
      <c r="M26" s="319">
        <v>25</v>
      </c>
      <c r="N26" s="320">
        <f t="shared" si="4"/>
        <v>440</v>
      </c>
      <c r="O26" s="319"/>
      <c r="P26" s="319"/>
      <c r="Q26" s="320">
        <f t="shared" si="0"/>
        <v>440</v>
      </c>
      <c r="R26" s="331">
        <f t="shared" si="1"/>
        <v>94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1545</v>
      </c>
      <c r="E27" s="323">
        <f aca="true" t="shared" si="5" ref="E27:P27">SUM(E23:E26)</f>
        <v>74</v>
      </c>
      <c r="F27" s="323">
        <f t="shared" si="5"/>
        <v>47</v>
      </c>
      <c r="G27" s="324">
        <f t="shared" si="2"/>
        <v>1572</v>
      </c>
      <c r="H27" s="323">
        <f t="shared" si="5"/>
        <v>0</v>
      </c>
      <c r="I27" s="323">
        <f t="shared" si="5"/>
        <v>0</v>
      </c>
      <c r="J27" s="324">
        <f t="shared" si="3"/>
        <v>1572</v>
      </c>
      <c r="K27" s="323">
        <f t="shared" si="5"/>
        <v>1212</v>
      </c>
      <c r="L27" s="323">
        <f t="shared" si="5"/>
        <v>126</v>
      </c>
      <c r="M27" s="323">
        <f t="shared" si="5"/>
        <v>46</v>
      </c>
      <c r="N27" s="324">
        <f t="shared" si="4"/>
        <v>1292</v>
      </c>
      <c r="O27" s="323">
        <f t="shared" si="5"/>
        <v>0</v>
      </c>
      <c r="P27" s="323">
        <f t="shared" si="5"/>
        <v>0</v>
      </c>
      <c r="Q27" s="324">
        <f t="shared" si="0"/>
        <v>1292</v>
      </c>
      <c r="R27" s="334">
        <f t="shared" si="1"/>
        <v>280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792</v>
      </c>
      <c r="E29" s="326">
        <f aca="true" t="shared" si="6" ref="E29:P29">SUM(E30:E33)</f>
        <v>902</v>
      </c>
      <c r="F29" s="326">
        <f t="shared" si="6"/>
        <v>0</v>
      </c>
      <c r="G29" s="327">
        <f t="shared" si="2"/>
        <v>1694</v>
      </c>
      <c r="H29" s="326">
        <f t="shared" si="6"/>
        <v>0</v>
      </c>
      <c r="I29" s="326">
        <f t="shared" si="6"/>
        <v>0</v>
      </c>
      <c r="J29" s="327">
        <f t="shared" si="3"/>
        <v>1694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1694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753</v>
      </c>
      <c r="E32" s="319">
        <v>902</v>
      </c>
      <c r="F32" s="319"/>
      <c r="G32" s="320">
        <f t="shared" si="2"/>
        <v>1655</v>
      </c>
      <c r="H32" s="319"/>
      <c r="I32" s="319"/>
      <c r="J32" s="320">
        <f t="shared" si="3"/>
        <v>1655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1655</v>
      </c>
    </row>
    <row r="33" spans="1:18" ht="15">
      <c r="A33" s="330"/>
      <c r="B33" s="312" t="s">
        <v>115</v>
      </c>
      <c r="C33" s="143" t="s">
        <v>566</v>
      </c>
      <c r="D33" s="319">
        <v>39</v>
      </c>
      <c r="E33" s="319"/>
      <c r="F33" s="319"/>
      <c r="G33" s="320">
        <f t="shared" si="2"/>
        <v>39</v>
      </c>
      <c r="H33" s="319"/>
      <c r="I33" s="319"/>
      <c r="J33" s="320">
        <f t="shared" si="3"/>
        <v>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39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792</v>
      </c>
      <c r="E40" s="321">
        <f aca="true" t="shared" si="10" ref="E40:P40">E29+E34+E39</f>
        <v>902</v>
      </c>
      <c r="F40" s="321">
        <f t="shared" si="10"/>
        <v>0</v>
      </c>
      <c r="G40" s="320">
        <f t="shared" si="2"/>
        <v>1694</v>
      </c>
      <c r="H40" s="321">
        <f t="shared" si="10"/>
        <v>0</v>
      </c>
      <c r="I40" s="321">
        <f t="shared" si="10"/>
        <v>0</v>
      </c>
      <c r="J40" s="320">
        <f t="shared" si="3"/>
        <v>1694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1694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414172</v>
      </c>
      <c r="E42" s="340">
        <f>E19+E20+E21+E27+E40+E41</f>
        <v>42528</v>
      </c>
      <c r="F42" s="340">
        <f aca="true" t="shared" si="11" ref="F42:R42">F19+F20+F21+F27+F40+F41</f>
        <v>66566</v>
      </c>
      <c r="G42" s="340">
        <f t="shared" si="11"/>
        <v>390134</v>
      </c>
      <c r="H42" s="340">
        <f t="shared" si="11"/>
        <v>1557</v>
      </c>
      <c r="I42" s="340">
        <f t="shared" si="11"/>
        <v>2206</v>
      </c>
      <c r="J42" s="340">
        <f t="shared" si="11"/>
        <v>389485</v>
      </c>
      <c r="K42" s="340">
        <f t="shared" si="11"/>
        <v>125811</v>
      </c>
      <c r="L42" s="340">
        <f t="shared" si="11"/>
        <v>10009</v>
      </c>
      <c r="M42" s="340">
        <f t="shared" si="11"/>
        <v>11831</v>
      </c>
      <c r="N42" s="340">
        <f t="shared" si="11"/>
        <v>123989</v>
      </c>
      <c r="O42" s="340">
        <f t="shared" si="11"/>
        <v>10</v>
      </c>
      <c r="P42" s="340">
        <f t="shared" si="11"/>
        <v>1366</v>
      </c>
      <c r="Q42" s="340">
        <f t="shared" si="11"/>
        <v>122633</v>
      </c>
      <c r="R42" s="341">
        <f t="shared" si="11"/>
        <v>266852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>
        <f>pdeReportingDate</f>
        <v>43573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Стефан Гъндев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71" t="str">
        <f>Начална!B17</f>
        <v>Марин Стоянов</v>
      </c>
      <c r="D50" s="667"/>
      <c r="E50" s="667"/>
      <c r="F50" s="667"/>
      <c r="G50" s="543"/>
      <c r="H50" s="44"/>
      <c r="I50" s="41"/>
    </row>
    <row r="51" spans="2:9" ht="15">
      <c r="B51" s="662"/>
      <c r="C51" s="667"/>
      <c r="D51" s="667"/>
      <c r="E51" s="667"/>
      <c r="F51" s="667"/>
      <c r="G51" s="543"/>
      <c r="H51" s="44"/>
      <c r="I51" s="41"/>
    </row>
    <row r="52" spans="2:9" ht="15">
      <c r="B52" s="662"/>
      <c r="C52" s="667"/>
      <c r="D52" s="667"/>
      <c r="E52" s="667"/>
      <c r="F52" s="667"/>
      <c r="G52" s="543"/>
      <c r="H52" s="44"/>
      <c r="I52" s="41"/>
    </row>
    <row r="53" spans="2:9" ht="15">
      <c r="B53" s="662"/>
      <c r="C53" s="667"/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C24" sqref="C2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838</v>
      </c>
      <c r="D23" s="434"/>
      <c r="E23" s="433">
        <f t="shared" si="0"/>
        <v>838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25287</v>
      </c>
      <c r="D30" s="359">
        <v>25287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1235</v>
      </c>
      <c r="D31" s="359">
        <v>1235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226</v>
      </c>
      <c r="D32" s="359">
        <v>226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272</v>
      </c>
      <c r="D33" s="359">
        <v>272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449</v>
      </c>
      <c r="D35" s="353">
        <f>SUM(D36:D39)</f>
        <v>449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74</v>
      </c>
      <c r="D36" s="359">
        <v>74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199</v>
      </c>
      <c r="D37" s="359">
        <v>199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>
        <v>176</v>
      </c>
      <c r="D38" s="359">
        <v>176</v>
      </c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545</v>
      </c>
      <c r="D40" s="353">
        <f>SUM(D41:D44)</f>
        <v>545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>
        <v>24</v>
      </c>
      <c r="D41" s="359">
        <v>24</v>
      </c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>
        <v>521</v>
      </c>
      <c r="D42" s="359">
        <v>521</v>
      </c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28014</v>
      </c>
      <c r="D45" s="429">
        <f>D26+D30+D31+D33+D32+D34+D35+D40</f>
        <v>28014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28852</v>
      </c>
      <c r="D46" s="435">
        <f>D45+D23+D21+D11</f>
        <v>28014</v>
      </c>
      <c r="E46" s="436">
        <f>E45+E23+E21+E11</f>
        <v>838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1733</v>
      </c>
      <c r="D54" s="129">
        <f>SUM(D55:D57)</f>
        <v>0</v>
      </c>
      <c r="E54" s="127">
        <f>C54-D54</f>
        <v>1733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>
        <v>1733</v>
      </c>
      <c r="D55" s="188"/>
      <c r="E55" s="127">
        <f>C55-D55</f>
        <v>1733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10947</v>
      </c>
      <c r="D58" s="129">
        <f>D59+D61</f>
        <v>0</v>
      </c>
      <c r="E58" s="127">
        <f t="shared" si="1"/>
        <v>10947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8045</v>
      </c>
      <c r="D59" s="188"/>
      <c r="E59" s="127">
        <f t="shared" si="1"/>
        <v>8045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>
        <v>2902</v>
      </c>
      <c r="D61" s="188"/>
      <c r="E61" s="127">
        <f t="shared" si="1"/>
        <v>2902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874</v>
      </c>
      <c r="D66" s="188"/>
      <c r="E66" s="127">
        <f t="shared" si="1"/>
        <v>874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13554</v>
      </c>
      <c r="D68" s="426">
        <f>D54+D58+D63+D64+D65+D66</f>
        <v>0</v>
      </c>
      <c r="E68" s="427">
        <f t="shared" si="1"/>
        <v>13554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8298</v>
      </c>
      <c r="D70" s="188"/>
      <c r="E70" s="127">
        <f t="shared" si="1"/>
        <v>8298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11</v>
      </c>
      <c r="D73" s="128">
        <f>SUM(D74:D76)</f>
        <v>11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0</v>
      </c>
      <c r="D74" s="188">
        <v>0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11</v>
      </c>
      <c r="D76" s="188">
        <v>11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46301</v>
      </c>
      <c r="D77" s="129">
        <f>D78+D80</f>
        <v>46301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45028</v>
      </c>
      <c r="D78" s="188">
        <v>45028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>
        <v>1273</v>
      </c>
      <c r="D80" s="188">
        <v>1273</v>
      </c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24808</v>
      </c>
      <c r="D87" s="125">
        <f>SUM(D88:D92)+D96</f>
        <v>24808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16661</v>
      </c>
      <c r="D89" s="188">
        <v>16661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1273</v>
      </c>
      <c r="D90" s="188">
        <v>1273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1725</v>
      </c>
      <c r="D91" s="188">
        <v>1725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4634</v>
      </c>
      <c r="D92" s="129">
        <f>SUM(D93:D95)</f>
        <v>4634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140</v>
      </c>
      <c r="D93" s="188">
        <v>140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946</v>
      </c>
      <c r="D94" s="188">
        <v>946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3548</v>
      </c>
      <c r="D95" s="188">
        <v>3548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515</v>
      </c>
      <c r="D96" s="188">
        <v>515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10373</v>
      </c>
      <c r="D97" s="188">
        <v>10373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81493</v>
      </c>
      <c r="D98" s="424">
        <f>D87+D82+D77+D73+D97</f>
        <v>81493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103345</v>
      </c>
      <c r="D99" s="418">
        <f>D98+D70+D68</f>
        <v>81493</v>
      </c>
      <c r="E99" s="418">
        <f>E98+E70+E68</f>
        <v>21852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33</v>
      </c>
      <c r="D104" s="207">
        <v>61</v>
      </c>
      <c r="E104" s="207"/>
      <c r="F104" s="412">
        <f>C104+D104-E104</f>
        <v>94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33</v>
      </c>
      <c r="D107" s="416">
        <f>SUM(D104:D106)</f>
        <v>61</v>
      </c>
      <c r="E107" s="416">
        <f>SUM(E104:E106)</f>
        <v>0</v>
      </c>
      <c r="F107" s="417">
        <f>SUM(F104:F106)</f>
        <v>94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>
        <f>pdeReportingDate</f>
        <v>43573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Стефан Гъндев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71" t="str">
        <f>Начална!B17</f>
        <v>Марин Стоянов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/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/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/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">
      <selection activeCell="C14" sqref="C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16764</v>
      </c>
      <c r="D13" s="440"/>
      <c r="E13" s="440"/>
      <c r="F13" s="440">
        <v>39</v>
      </c>
      <c r="G13" s="440"/>
      <c r="H13" s="440"/>
      <c r="I13" s="441">
        <f>F13+G13-H13</f>
        <v>39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1</v>
      </c>
      <c r="D17" s="440"/>
      <c r="E17" s="440"/>
      <c r="F17" s="440">
        <v>1755</v>
      </c>
      <c r="G17" s="440"/>
      <c r="H17" s="440"/>
      <c r="I17" s="441">
        <f t="shared" si="0"/>
        <v>1755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16765</v>
      </c>
      <c r="D18" s="447">
        <f t="shared" si="1"/>
        <v>0</v>
      </c>
      <c r="E18" s="447">
        <f t="shared" si="1"/>
        <v>0</v>
      </c>
      <c r="F18" s="447">
        <f t="shared" si="1"/>
        <v>1794</v>
      </c>
      <c r="G18" s="447">
        <f t="shared" si="1"/>
        <v>0</v>
      </c>
      <c r="H18" s="447">
        <f t="shared" si="1"/>
        <v>0</v>
      </c>
      <c r="I18" s="448">
        <f t="shared" si="0"/>
        <v>1794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>
        <v>600</v>
      </c>
      <c r="D24" s="440"/>
      <c r="E24" s="440"/>
      <c r="F24" s="440">
        <v>1</v>
      </c>
      <c r="G24" s="440"/>
      <c r="H24" s="440"/>
      <c r="I24" s="441">
        <f t="shared" si="0"/>
        <v>1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600</v>
      </c>
      <c r="D27" s="447">
        <f t="shared" si="2"/>
        <v>0</v>
      </c>
      <c r="E27" s="447">
        <f t="shared" si="2"/>
        <v>0</v>
      </c>
      <c r="F27" s="447">
        <f t="shared" si="2"/>
        <v>1</v>
      </c>
      <c r="G27" s="447">
        <f t="shared" si="2"/>
        <v>0</v>
      </c>
      <c r="H27" s="447">
        <f t="shared" si="2"/>
        <v>0</v>
      </c>
      <c r="I27" s="448">
        <f t="shared" si="0"/>
        <v>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>
        <f>pdeReportingDate</f>
        <v>43573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Стефан Гъндев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71" t="str">
        <f>Начална!B17</f>
        <v>Марин Стоянов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/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354464</v>
      </c>
      <c r="D6" s="643">
        <f aca="true" t="shared" si="0" ref="D6:D15">C6-E6</f>
        <v>0</v>
      </c>
      <c r="E6" s="642">
        <f>'1-Баланс'!G95</f>
        <v>354464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217315</v>
      </c>
      <c r="D7" s="643">
        <f t="shared" si="0"/>
        <v>198956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-12276</v>
      </c>
      <c r="D8" s="643">
        <f t="shared" si="0"/>
        <v>0</v>
      </c>
      <c r="E8" s="642">
        <f>ABS('2-Отчет за доходите'!C44)-ABS('2-Отчет за доходите'!G44)</f>
        <v>-12276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6664</v>
      </c>
      <c r="D9" s="643">
        <f t="shared" si="0"/>
        <v>0</v>
      </c>
      <c r="E9" s="642">
        <f>'3-Отчет за паричния поток'!C45</f>
        <v>6664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4926</v>
      </c>
      <c r="D10" s="643">
        <f t="shared" si="0"/>
        <v>0</v>
      </c>
      <c r="E10" s="642">
        <f>'3-Отчет за паричния поток'!C46</f>
        <v>4926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217315</v>
      </c>
      <c r="D11" s="643">
        <f t="shared" si="0"/>
        <v>0</v>
      </c>
      <c r="E11" s="642">
        <f>'4-Отчет за собствения капитал'!L34</f>
        <v>217315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1655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39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2019-04-17T05:35:14Z</cp:lastPrinted>
  <dcterms:created xsi:type="dcterms:W3CDTF">2006-09-16T00:00:00Z</dcterms:created>
  <dcterms:modified xsi:type="dcterms:W3CDTF">2019-05-02T07:36:25Z</dcterms:modified>
  <cp:category/>
  <cp:version/>
  <cp:contentType/>
  <cp:contentStatus/>
</cp:coreProperties>
</file>