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512" windowHeight="127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<sst xmlns="http://schemas.openxmlformats.org/spreadsheetml/2006/main" count="4164" uniqueCount="974">
  <si>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</si>
  <si>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</si>
  <si>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</si>
  <si>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</si>
  <si>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</si>
  <si>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</si>
  <si>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</si>
  <si>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</si>
  <si>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</si>
  <si>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</si>
  <si>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</si>
  <si>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</si>
  <si>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</si>
  <si>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</si>
  <si>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</si>
  <si>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</si>
  <si>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</si>
  <si>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</si>
  <si>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</si>
  <si>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</si>
  <si>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</si>
  <si>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</si>
  <si>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</si>
  <si>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</si>
  <si>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</si>
  <si>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</si>
  <si>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</si>
  <si>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</si>
  <si>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</si>
  <si>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</si>
  <si>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</si>
  <si>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</si>
  <si>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</si>
  <si>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</si>
  <si>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</si>
  <si>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</si>
  <si>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</si>
  <si>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</si>
  <si>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</si>
  <si>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</si>
  <si>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</si>
  <si>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</si>
  <si>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</si>
  <si>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</si>
  <si>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</si>
  <si>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</si>
  <si>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</si>
  <si>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</si>
  <si>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</si>
  <si>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</si>
  <si>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</si>
  <si>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</si>
  <si>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</si>
  <si>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</si>
  <si>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</si>
  <si>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</si>
  <si>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</si>
  <si>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</si>
  <si>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</si>
  <si>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</si>
  <si>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</si>
  <si>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</si>
  <si>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</si>
  <si>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</si>
  <si>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</si>
  <si>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</si>
  <si>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</si>
  <si>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</si>
  <si>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</si>
  <si>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</si>
  <si>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</si>
  <si>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</si>
  <si>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</si>
  <si>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</si>
  <si>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</si>
  <si>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</si>
  <si>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</si>
  <si>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</si>
  <si>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</si>
  <si>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</si>
  <si>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</si>
  <si>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</si>
  <si>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</si>
  <si>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</si>
  <si>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</si>
  <si>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</si>
  <si>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</si>
  <si>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</si>
  <si>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</si>
  <si>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</si>
  <si>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</si>
  <si>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</si>
  <si>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</si>
  <si>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</si>
  <si>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</si>
  <si>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</si>
  <si>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</si>
  <si>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</si>
  <si>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</si>
  <si>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</si>
  <si>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</si>
  <si>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</si>
  <si>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</si>
  <si>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</si>
  <si>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</si>
  <si>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</si>
  <si>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</si>
  <si>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</si>
  <si>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</si>
  <si>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</si>
  <si>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</si>
  <si>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</si>
  <si>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</si>
  <si>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</si>
  <si>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</si>
  <si>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</si>
  <si>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</si>
  <si>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</si>
  <si>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</si>
  <si>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</si>
  <si>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</si>
  <si>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</si>
  <si>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</si>
  <si>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</si>
  <si>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</si>
  <si>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</si>
  <si>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</si>
  <si>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</si>
  <si>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</si>
  <si>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</si>
  <si>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</si>
  <si>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</si>
  <si>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</si>
  <si>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</si>
  <si>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</si>
  <si>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</si>
  <si>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</si>
  <si>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</si>
  <si>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</si>
  <si>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</si>
  <si>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</si>
  <si>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</si>
  <si>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</si>
  <si>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</si>
  <si>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</si>
  <si>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</si>
  <si>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</si>
  <si>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</si>
  <si>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</si>
  <si>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</si>
  <si>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</si>
  <si>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</si>
  <si>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</si>
  <si>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</si>
  <si>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</si>
  <si>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</si>
  <si>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</si>
  <si>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</si>
  <si>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</si>
  <si>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</si>
  <si>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</si>
  <si>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</si>
  <si>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</si>
  <si>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</si>
  <si>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</si>
  <si>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</si>
  <si>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</si>
  <si>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</si>
  <si>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</si>
  <si>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</si>
  <si>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</si>
  <si>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</si>
  <si>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</si>
  <si>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</si>
  <si>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</si>
  <si>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</si>
  <si>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</si>
  <si>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</si>
  <si>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</si>
  <si>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</si>
  <si>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</si>
  <si>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</si>
  <si>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</si>
  <si>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</si>
  <si>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</si>
  <si>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</si>
  <si>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</si>
  <si>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</si>
  <si>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</si>
  <si>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</si>
  <si>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</si>
  <si>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</si>
  <si>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</si>
  <si>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</si>
  <si>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</si>
  <si>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</si>
  <si>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</si>
  <si>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</si>
  <si>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</si>
  <si>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</si>
  <si>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</si>
  <si>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</si>
  <si>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</si>
  <si>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</si>
  <si>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</si>
  <si>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</si>
  <si>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</si>
  <si>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</si>
  <si>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</si>
  <si>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</si>
  <si>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</si>
  <si>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</si>
  <si>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</si>
  <si>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</si>
  <si>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</si>
  <si>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</si>
  <si>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</si>
  <si>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</si>
  <si>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</si>
  <si>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</si>
  <si>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</si>
  <si>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</si>
  <si>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</si>
  <si>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</si>
  <si>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</si>
  <si>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</si>
  <si>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</si>
  <si>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</si>
  <si>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</si>
  <si>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</si>
  <si>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</si>
  <si>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</si>
  <si>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</si>
  <si>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</si>
  <si>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</si>
  <si>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</si>
  <si>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</si>
  <si>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</si>
  <si>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</si>
  <si>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</si>
  <si>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</si>
  <si>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</si>
  <si>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</si>
  <si>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</si>
  <si>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</si>
  <si>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</si>
  <si>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</si>
  <si>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</si>
  <si>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</si>
  <si>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</si>
  <si>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</si>
  <si>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</si>
  <si>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</si>
  <si>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</si>
  <si>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</si>
  <si>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</si>
  <si>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</si>
  <si>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</si>
  <si>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</si>
  <si>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</si>
  <si>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</si>
  <si>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</si>
  <si>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</si>
  <si>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</si>
  <si>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</si>
  <si>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</si>
  <si>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</si>
  <si>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</si>
  <si>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</si>
  <si>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</si>
  <si>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</si>
  <si>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</si>
  <si>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</si>
  <si>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</si>
  <si>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</si>
  <si>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</si>
  <si>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</si>
  <si>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</si>
  <si>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</si>
  <si>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</si>
  <si>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</si>
  <si>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</si>
  <si>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</si>
  <si>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</si>
  <si>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</si>
  <si>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</si>
  <si>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</si>
  <si>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</si>
  <si>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</si>
  <si>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</si>
  <si>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</si>
  <si>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</si>
  <si>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</si>
  <si>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</si>
  <si>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</si>
  <si>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</si>
  <si>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</si>
  <si>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</si>
  <si>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</si>
  <si>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</si>
  <si>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</si>
  <si>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</si>
  <si>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</si>
  <si>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</si>
  <si>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</si>
  <si>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</si>
  <si>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</si>
  <si>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</si>
  <si>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</si>
  <si>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</si>
  <si>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</si>
  <si>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</si>
  <si>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</si>
  <si>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</si>
  <si>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</si>
  <si>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</si>
  <si>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</si>
  <si>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</si>
  <si>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</si>
  <si>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</si>
  <si>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</si>
  <si>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</si>
  <si>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</si>
  <si>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</si>
  <si>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</si>
  <si>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</si>
  <si>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</si>
  <si>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</si>
  <si>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</si>
  <si>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</si>
  <si>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</si>
  <si>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</si>
  <si>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</si>
  <si>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</si>
  <si>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</si>
  <si>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</si>
  <si>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</si>
  <si>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</si>
  <si>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</si>
  <si>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</si>
  <si>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</si>
  <si>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</si>
  <si>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</si>
  <si>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</si>
  <si>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</si>
  <si>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</si>
  <si>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</si>
  <si>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</si>
  <si>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</si>
  <si>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</si>
  <si>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</si>
  <si>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</si>
  <si>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</si>
  <si>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</si>
  <si>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</si>
  <si>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</si>
  <si>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</si>
  <si>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</si>
  <si>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</si>
  <si>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</si>
  <si>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</si>
  <si>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</si>
  <si>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</si>
  <si>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</si>
  <si>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</si>
  <si>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</si>
  <si>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</si>
  <si>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</si>
  <si>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</si>
  <si>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</si>
  <si>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</si>
  <si>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</si>
  <si>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</si>
  <si>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</si>
  <si>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</si>
  <si>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</si>
  <si>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</si>
  <si>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</si>
  <si>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</si>
  <si>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</si>
  <si>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</si>
  <si>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</si>
  <si>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</si>
  <si>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</si>
  <si>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</si>
  <si>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</si>
  <si>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</si>
  <si>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</si>
  <si>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</si>
  <si>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</si>
  <si>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</si>
  <si>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</si>
  <si>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</si>
  <si>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</si>
  <si>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</si>
  <si>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</si>
  <si>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</si>
  <si>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</si>
  <si>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</si>
  <si>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</si>
  <si>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</si>
  <si>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</si>
  <si>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</si>
  <si>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</si>
  <si>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</si>
  <si>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</si>
  <si>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</si>
  <si>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</si>
  <si>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</si>
  <si>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</si>
  <si>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</si>
  <si>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</si>
  <si>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</si>
  <si>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</si>
  <si>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</si>
  <si>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</si>
  <si>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</si>
  <si>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</si>
  <si>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</si>
  <si>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</si>
  <si>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</si>
  <si>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</si>
  <si>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</si>
  <si>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</si>
  <si>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</si>
  <si>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</si>
  <si>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</si>
  <si>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</si>
  <si>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</si>
  <si>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</si>
  <si>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</si>
  <si>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</si>
  <si>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</si>
  <si>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</si>
  <si>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</si>
  <si>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</si>
  <si>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</si>
  <si>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</si>
  <si>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</si>
  <si>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</si>
  <si>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</si>
  <si>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</si>
  <si>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</si>
  <si>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</si>
  <si>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</si>
  <si>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</si>
  <si>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</si>
  <si>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</si>
  <si>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</si>
  <si>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</si>
  <si>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</si>
  <si>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</si>
  <si>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</si>
  <si>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</si>
  <si>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</si>
  <si>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</si>
  <si>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</si>
  <si>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</si>
  <si>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</si>
  <si>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</si>
  <si>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</si>
  <si>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</si>
  <si>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</si>
  <si>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</si>
  <si>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</si>
  <si>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</si>
  <si>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</si>
  <si>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</si>
  <si>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</si>
  <si>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</si>
  <si>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</si>
  <si>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</si>
  <si>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</si>
  <si>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</si>
  <si>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</si>
  <si>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</si>
  <si>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</si>
  <si>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</si>
  <si>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</si>
  <si>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</si>
  <si>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</si>
  <si>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</si>
  <si>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</si>
  <si>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</si>
  <si>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</si>
  <si>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</si>
  <si>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</si>
  <si>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</si>
  <si>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</si>
  <si>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</si>
  <si>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</si>
  <si>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</si>
  <si>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</si>
  <si>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</si>
  <si>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</si>
  <si>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</si>
  <si>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</si>
  <si>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</si>
  <si>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</si>
  <si>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</si>
  <si>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</si>
  <si>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</si>
  <si>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</si>
  <si>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</si>
  <si>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</si>
  <si>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</si>
  <si>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</si>
  <si>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</si>
  <si>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</si>
  <si>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</si>
  <si>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</si>
  <si>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</si>
  <si>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</si>
  <si>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</si>
  <si>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</si>
  <si>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</si>
  <si>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</si>
  <si>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</si>
  <si>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</si>
  <si>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</si>
  <si>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</si>
  <si>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</si>
  <si>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</si>
  <si>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</si>
  <si>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</si>
  <si>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</si>
  <si>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</si>
  <si>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</si>
  <si>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</si>
  <si>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</si>
  <si>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</si>
  <si>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</si>
  <si>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</si>
  <si>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</si>
  <si>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</si>
  <si>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</si>
  <si>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</si>
  <si>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</si>
  <si>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</si>
  <si>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</si>
  <si>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</si>
  <si>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</si>
  <si>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</si>
  <si>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</si>
  <si>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</si>
  <si>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</si>
  <si>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</si>
  <si>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</si>
  <si>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</si>
  <si>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</si>
  <si>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</si>
  <si>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</si>
  <si>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</si>
  <si>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</si>
  <si>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</si>
  <si>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</si>
  <si>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</si>
  <si>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</si>
  <si>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</si>
  <si>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</si>
  <si>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</si>
  <si>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</si>
  <si>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</si>
  <si>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</si>
  <si>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</si>
  <si>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</si>
  <si>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</si>
  <si>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</si>
  <si>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</si>
  <si>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</si>
  <si>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</si>
  <si>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</si>
  <si>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</si>
  <si>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</si>
  <si>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</si>
  <si>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</si>
  <si>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</si>
  <si>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</si>
  <si>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</si>
  <si>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</si>
  <si>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</si>
  <si>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</si>
  <si>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</si>
  <si>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</si>
  <si>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</si>
  <si>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</si>
  <si>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</si>
  <si>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</si>
  <si>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</si>
  <si>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</si>
  <si>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</si>
  <si>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</si>
  <si>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</si>
  <si>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</si>
  <si>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</si>
  <si>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</si>
  <si>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</si>
  <si>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</si>
  <si>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</si>
  <si>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</si>
  <si>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</si>
  <si>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</si>
  <si>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</si>
  <si>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</si>
  <si>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</si>
  <si>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</si>
  <si>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</si>
  <si>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</si>
  <si>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</si>
  <si>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</si>
  <si>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</si>
  <si>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</si>
  <si>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</si>
  <si>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</si>
  <si>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</si>
  <si>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</si>
  <si>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</si>
  <si>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</si>
  <si>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</si>
  <si>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</si>
  <si>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</si>
  <si>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</si>
  <si>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</si>
  <si>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</si>
  <si>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</si>
  <si>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</si>
  <si>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</si>
  <si>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</si>
  <si>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</si>
  <si>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</si>
  <si>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</si>
  <si>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</si>
  <si>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</si>
  <si>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</si>
  <si>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</si>
  <si>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</si>
  <si>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</si>
  <si>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</si>
  <si>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</si>
  <si>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</si>
  <si>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</si>
  <si>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</si>
  <si>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</si>
  <si>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</si>
  <si>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</si>
  <si>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</si>
  <si>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</si>
  <si>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</si>
  <si>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</si>
  <si>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</si>
  <si>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</si>
  <si>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</si>
  <si>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</si>
  <si>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</si>
  <si>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</si>
  <si>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</si>
  <si>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</si>
  <si>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</si>
  <si>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</si>
  <si>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</si>
  <si>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</si>
  <si>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</si>
  <si>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</si>
  <si>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</si>
  <si>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</si>
  <si>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</si>
  <si>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</si>
  <si>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</si>
  <si>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</si>
  <si>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</si>
  <si>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</si>
  <si>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</si>
  <si>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</si>
  <si>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</si>
  <si>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</si>
  <si>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</si>
  <si>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</si>
  <si>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</si>
  <si>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</si>
  <si>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</si>
  <si>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</si>
  <si>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</si>
  <si>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</si>
  <si>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</si>
  <si>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</si>
  <si>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</si>
  <si>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</si>
  <si>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</si>
  <si>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</si>
  <si>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</si>
  <si>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</si>
  <si>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</si>
  <si>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</si>
  <si>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</si>
  <si>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</si>
  <si>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</si>
  <si>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</si>
  <si>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</si>
  <si>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</si>
  <si>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</si>
  <si>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</si>
  <si>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</si>
  <si>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</si>
  <si>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</si>
  <si>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</si>
  <si>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</si>
  <si>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</si>
  <si>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</si>
  <si>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</si>
  <si>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</si>
  <si>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</si>
  <si>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</si>
  <si>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</si>
  <si>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</si>
  <si>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</si>
  <si>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</si>
  <si>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</si>
  <si>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</si>
  <si>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</si>
  <si>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</si>
  <si>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</si>
  <si>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</si>
  <si>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</si>
  <si>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</si>
  <si>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</si>
  <si>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</si>
  <si>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</si>
  <si>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</si>
  <si>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</si>
  <si>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</si>
  <si>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</si>
  <si>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</si>
  <si>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</si>
  <si>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</si>
  <si>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</si>
  <si>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</si>
  <si>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</si>
  <si>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</si>
  <si>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</si>
  <si>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</si>
  <si>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</si>
  <si>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</si>
  <si>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</si>
  <si>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</si>
  <si>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</si>
  <si>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</si>
  <si>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</si>
  <si>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</si>
  <si>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</si>
  <si>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</si>
  <si>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</si>
  <si>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</si>
  <si>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</si>
  <si>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</si>
  <si>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</si>
  <si>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</si>
  <si>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</si>
  <si>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</si>
  <si>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</si>
  <si>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</si>
  <si>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</si>
  <si>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</si>
  <si>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</si>
  <si>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</si>
  <si>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</si>
  <si>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</si>
  <si>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</si>
  <si>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</si>
  <si>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</si>
  <si>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</si>
  <si>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</si>
  <si>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</si>
  <si>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</si>
  <si>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</si>
  <si>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</si>
  <si>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</si>
  <si>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</si>
  <si>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</si>
  <si>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</si>
  <si>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</si>
  <si>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</si>
  <si>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</si>
  <si>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</si>
  <si>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</si>
  <si>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</si>
  <si>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</si>
  <si>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</si>
  <si>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</si>
  <si>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</si>
  <si>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</si>
  <si>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</si>
  <si>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</si>
  <si>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</si>
  <si>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</si>
  <si>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</si>
  <si>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</si>
  <si>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</si>
  <si>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</si>
  <si>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</si>
  <si>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</si>
  <si>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</si>
  <si>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</si>
  <si>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</si>
  <si>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</si>
  <si>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</si>
  <si>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</si>
  <si>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</si>
  <si>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</si>
  <si>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</si>
  <si>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</si>
  <si>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</si>
  <si>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</si>
  <si>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</si>
  <si>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</si>
  <si>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</si>
  <si>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</si>
  <si>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</si>
  <si>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</si>
  <si>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</si>
  <si>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</si>
  <si>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</si>
  <si>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</si>
  <si>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</si>
  <si>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</si>
  <si>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</si>
  <si>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</si>
  <si>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</si>
  <si>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</si>
  <si>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</si>
  <si>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</si>
  <si>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</si>
  <si>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</si>
  <si>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</si>
  <si>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</si>
  <si>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</si>
  <si>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</si>
  <si>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</si>
  <si>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</si>
  <si>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</si>
  <si>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</si>
  <si>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</si>
  <si>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</si>
  <si>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</si>
  <si>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</si>
  <si>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</si>
  <si>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</si>
  <si>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</si>
  <si>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</si>
  <si>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</si>
  <si>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</si>
  <si>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</si>
  <si>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</si>
  <si>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</si>
  <si>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</si>
  <si>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</si>
  <si>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</si>
  <si>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</si>
  <si>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</si>
  <si>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</si>
  <si>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</si>
  <si>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</si>
  <si>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</si>
  <si>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</si>
  <si>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</si>
  <si>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</si>
  <si>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</si>
  <si>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</si>
  <si>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</si>
  <si>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</si>
  <si>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</si>
  <si>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</si>
  <si>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</si>
  <si>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</si>
  <si>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</si>
  <si>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</si>
  <si>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</si>
  <si>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</si>
  <si>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</si>
  <si>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</si>
  <si>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</si>
  <si>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</si>
  <si>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</si>
  <si>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</si>
  <si>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</si>
  <si>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</si>
  <si>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</si>
  <si>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</si>
  <si>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</si>
  <si>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</si>
  <si>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</si>
  <si>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</si>
  <si>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</si>
  <si>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</si>
  <si>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</si>
  <si>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</si>
  <si>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</si>
  <si>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</si>
  <si>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</si>
  <si>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</si>
  <si>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</si>
  <si>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</si>
  <si>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</si>
  <si>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</si>
  <si>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</si>
  <si>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</si>
  <si>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</si>
  <si>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</si>
  <si>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</si>
  <si>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</si>
  <si>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</si>
  <si>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</si>
  <si>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</si>
  <si>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</si>
  <si>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</si>
  <si>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</si>
  <si>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</si>
  <si>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</si>
  <si>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</si>
  <si>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</si>
  <si>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</si>
  <si>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</si>
  <si>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</si>
  <si>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</si>
  <si>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</si>
  <si>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</si>
  <si>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</si>
  <si>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</si>
  <si>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</si>
  <si>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</si>
  <si>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</si>
  <si>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</si>
  <si>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</si>
  <si>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</si>
  <si>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</si>
  <si>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</si>
  <si>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</si>
  <si>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</si>
  <si>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</si>
  <si>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</si>
  <si>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</si>
  <si>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</si>
  <si>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</si>
  <si>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</si>
  <si>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</si>
  <si>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</si>
  <si>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</si>
  <si>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</si>
  <si>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</si>
  <si>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</si>
  <si>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</si>
  <si>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</si>
  <si>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</si>
  <si>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</si>
  <si>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</si>
  <si>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</si>
  <si>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</si>
  <si>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</si>
  <si>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</si>
  <si>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</si>
  <si>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</si>
  <si>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</si>
  <si>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</si>
  <si>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Синергон Холдинг АД</t>
  </si>
  <si>
    <t>121228499</t>
  </si>
  <si>
    <t>Марин Стоянов</t>
  </si>
  <si>
    <t>Изпълнителен директор</t>
  </si>
  <si>
    <t>София, ул "Солунска"2</t>
  </si>
  <si>
    <t>029333599</t>
  </si>
  <si>
    <t>029333593</t>
  </si>
  <si>
    <t>office@synergon.bg</t>
  </si>
  <si>
    <t>www.synergon.bg</t>
  </si>
  <si>
    <t>http://www.x3news.com/</t>
  </si>
  <si>
    <t>Катерина Чанкова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</si>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</sst>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">
      <c r="A1" s="1" t="s">
        <v>936</v>
      </c>
      <c r="B1" s="2"/>
      <c r="Z1" s="659">
        <v>1</v>
      </c>
      <c r="AA1" s="660">
        <f>IF(ISBLANK(_endDate),"",_endDate)</f>
        <v>45291</v>
      </c>
    </row>
    <row r="2" spans="1:27" ht="15">
      <c r="A2" s="650" t="s">
        <v>937</v>
      </c>
      <c r="B2" s="645"/>
      <c r="Z2" s="659">
        <v>2</v>
      </c>
      <c r="AA2" s="660">
        <f>IF(ISBLANK(_pdeReportingDate),"",_pdeReportingDate)</f>
        <v>45392</v>
      </c>
    </row>
    <row r="3" spans="1:27" ht="15">
      <c r="A3" s="646" t="s">
        <v>934</v>
      </c>
      <c r="B3" s="647"/>
      <c r="Z3" s="659">
        <v>3</v>
      </c>
      <c r="AA3" s="660" t="str">
        <f>IF(ISBLANK(_authorName),"",_authorName)</f>
        <v>Катерина Чанкова</v>
      </c>
    </row>
    <row r="4" spans="1:2" ht="15">
      <c r="A4" s="644" t="s">
        <v>960</v>
      </c>
      <c r="B4" s="645"/>
    </row>
    <row r="5" spans="1:2" ht="46.5">
      <c r="A5" s="648" t="s">
        <v>902</v>
      </c>
      <c r="B5" s="64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>
        <v>44927</v>
      </c>
    </row>
    <row r="10" spans="1:2" ht="15">
      <c r="A10" s="7" t="s">
        <v>2</v>
      </c>
      <c r="B10" s="545">
        <v>45291</v>
      </c>
    </row>
    <row r="11" spans="1:2" ht="15">
      <c r="A11" s="7" t="s">
        <v>949</v>
      </c>
      <c r="B11" s="545">
        <v>45392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4" t="s">
        <v>962</v>
      </c>
    </row>
    <row r="15" spans="1:2" ht="15">
      <c r="A15" s="10" t="s">
        <v>941</v>
      </c>
      <c r="B15" s="546" t="s">
        <v>897</v>
      </c>
    </row>
    <row r="16" spans="1:2" ht="15">
      <c r="A16" s="7" t="s">
        <v>3</v>
      </c>
      <c r="B16" s="544" t="s">
        <v>963</v>
      </c>
    </row>
    <row r="17" spans="1:2" ht="15">
      <c r="A17" s="7" t="s">
        <v>894</v>
      </c>
      <c r="B17" s="544" t="s">
        <v>964</v>
      </c>
    </row>
    <row r="18" spans="1:2" ht="15">
      <c r="A18" s="7" t="s">
        <v>893</v>
      </c>
      <c r="B18" s="544" t="s">
        <v>965</v>
      </c>
    </row>
    <row r="19" spans="1:2" ht="15">
      <c r="A19" s="7" t="s">
        <v>4</v>
      </c>
      <c r="B19" s="544" t="s">
        <v>966</v>
      </c>
    </row>
    <row r="20" spans="1:2" ht="15">
      <c r="A20" s="7" t="s">
        <v>5</v>
      </c>
      <c r="B20" s="544" t="s">
        <v>966</v>
      </c>
    </row>
    <row r="21" spans="1:2" ht="15">
      <c r="A21" s="10" t="s">
        <v>6</v>
      </c>
      <c r="B21" s="546" t="s">
        <v>967</v>
      </c>
    </row>
    <row r="22" spans="1:2" ht="15">
      <c r="A22" s="10" t="s">
        <v>891</v>
      </c>
      <c r="B22" s="546" t="s">
        <v>968</v>
      </c>
    </row>
    <row r="23" spans="1:2" ht="15">
      <c r="A23" s="10" t="s">
        <v>7</v>
      </c>
      <c r="B23" s="661" t="s">
        <v>969</v>
      </c>
    </row>
    <row r="24" spans="1:2" ht="15">
      <c r="A24" s="10" t="s">
        <v>892</v>
      </c>
      <c r="B24" s="662" t="s">
        <v>970</v>
      </c>
    </row>
    <row r="25" spans="1:2" ht="15">
      <c r="A25" s="7" t="s">
        <v>895</v>
      </c>
      <c r="B25" s="663" t="s">
        <v>971</v>
      </c>
    </row>
    <row r="26" spans="1:2" ht="15">
      <c r="A26" s="10" t="s">
        <v>942</v>
      </c>
      <c r="B26" s="546" t="s">
        <v>972</v>
      </c>
    </row>
    <row r="27" spans="1:2" ht="15">
      <c r="A27" s="10" t="s">
        <v>943</v>
      </c>
      <c r="B27" s="546" t="s">
        <v>973</v>
      </c>
    </row>
    <row r="28" spans="1:2" ht="15">
      <c r="A28" s="11"/>
      <c r="B28" s="11"/>
    </row>
    <row r="29" spans="1:2" ht="1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0.7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0.012009832687116617</v>
      </c>
      <c r="E3" s="611"/>
    </row>
    <row r="4" spans="1:4" ht="30.7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0.0408109502431314</v>
      </c>
    </row>
    <row r="5" spans="1:4" ht="30.7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0.10412135355892649</v>
      </c>
    </row>
    <row r="6" spans="1:4" ht="30.7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0.02825807726509238</v>
      </c>
    </row>
    <row r="7" spans="1:4" ht="24" customHeight="1">
      <c r="A7" s="610" t="s">
        <v>866</v>
      </c>
      <c r="B7" s="608"/>
      <c r="C7" s="608"/>
      <c r="D7" s="609"/>
    </row>
    <row r="8" spans="1:4" ht="30.7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1.0178976829107158</v>
      </c>
    </row>
    <row r="9" spans="1:4" ht="24" customHeight="1">
      <c r="A9" s="610" t="s">
        <v>869</v>
      </c>
      <c r="B9" s="608"/>
      <c r="C9" s="608"/>
      <c r="D9" s="609"/>
    </row>
    <row r="10" spans="1:4" ht="30.75">
      <c r="A10" s="558">
        <v>6</v>
      </c>
      <c r="B10" s="556" t="s">
        <v>870</v>
      </c>
      <c r="C10" s="557" t="s">
        <v>871</v>
      </c>
      <c r="D10" s="606">
        <f>'1-Баланс'!C94/'1-Баланс'!G79</f>
        <v>1.8537789192217042</v>
      </c>
    </row>
    <row r="11" spans="1:4" ht="62.25">
      <c r="A11" s="558">
        <v>7</v>
      </c>
      <c r="B11" s="556" t="s">
        <v>872</v>
      </c>
      <c r="C11" s="557" t="s">
        <v>938</v>
      </c>
      <c r="D11" s="606">
        <f>('1-Баланс'!C76+'1-Баланс'!C85+'1-Баланс'!C92)/'1-Баланс'!G79</f>
        <v>1.231396049335743</v>
      </c>
    </row>
    <row r="12" spans="1:4" ht="46.5">
      <c r="A12" s="558">
        <v>8</v>
      </c>
      <c r="B12" s="556" t="s">
        <v>873</v>
      </c>
      <c r="C12" s="557" t="s">
        <v>939</v>
      </c>
      <c r="D12" s="606">
        <f>('1-Баланс'!C85+'1-Баланс'!C92)/'1-Баланс'!G79</f>
        <v>0.2576281217962945</v>
      </c>
    </row>
    <row r="13" spans="1:4" ht="30.75">
      <c r="A13" s="558">
        <v>9</v>
      </c>
      <c r="B13" s="556" t="s">
        <v>874</v>
      </c>
      <c r="C13" s="557" t="s">
        <v>875</v>
      </c>
      <c r="D13" s="606">
        <f>'1-Баланс'!C92/'1-Баланс'!G79</f>
        <v>0.2576281217962945</v>
      </c>
    </row>
    <row r="14" spans="1:4" ht="24" customHeight="1">
      <c r="A14" s="610" t="s">
        <v>876</v>
      </c>
      <c r="B14" s="608"/>
      <c r="C14" s="608"/>
      <c r="D14" s="609"/>
    </row>
    <row r="15" spans="1:4" ht="30.7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3.351372319772519</v>
      </c>
    </row>
    <row r="16" spans="1:4" ht="30.7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2.352911818280853</v>
      </c>
    </row>
    <row r="17" spans="1:4" ht="24" customHeight="1">
      <c r="A17" s="610" t="s">
        <v>879</v>
      </c>
      <c r="B17" s="608"/>
      <c r="C17" s="608"/>
      <c r="D17" s="609"/>
    </row>
    <row r="18" spans="1:4" ht="30.75">
      <c r="A18" s="558">
        <v>12</v>
      </c>
      <c r="B18" s="556" t="s">
        <v>905</v>
      </c>
      <c r="C18" s="557" t="s">
        <v>878</v>
      </c>
      <c r="D18" s="606">
        <f>'1-Баланс'!G56/('1-Баланс'!G37+'1-Баланс'!G56)</f>
        <v>0.04376226746484639</v>
      </c>
    </row>
    <row r="19" spans="1:4" ht="30.75">
      <c r="A19" s="558">
        <v>13</v>
      </c>
      <c r="B19" s="556" t="s">
        <v>906</v>
      </c>
      <c r="C19" s="557" t="s">
        <v>880</v>
      </c>
      <c r="D19" s="606">
        <f>D4/D5</f>
        <v>0.39195562531786365</v>
      </c>
    </row>
    <row r="20" spans="1:4" ht="30.75">
      <c r="A20" s="558">
        <v>14</v>
      </c>
      <c r="B20" s="556" t="s">
        <v>881</v>
      </c>
      <c r="C20" s="557" t="s">
        <v>882</v>
      </c>
      <c r="D20" s="606">
        <f>D6/D5</f>
        <v>0.2713956004144721</v>
      </c>
    </row>
    <row r="21" spans="1:5" ht="15">
      <c r="A21" s="558">
        <v>15</v>
      </c>
      <c r="B21" s="556" t="s">
        <v>883</v>
      </c>
      <c r="C21" s="557" t="s">
        <v>884</v>
      </c>
      <c r="D21" s="643">
        <f>'2-Отчет за доходите'!C37+'2-Отчет за доходите'!C25</f>
        <v>17572</v>
      </c>
      <c r="E21" s="658"/>
    </row>
    <row r="22" spans="1:4" ht="46.5">
      <c r="A22" s="558">
        <v>16</v>
      </c>
      <c r="B22" s="556" t="s">
        <v>887</v>
      </c>
      <c r="C22" s="557" t="s">
        <v>888</v>
      </c>
      <c r="D22" s="612">
        <f>D21/'1-Баланс'!G37</f>
        <v>0.06429352857022637</v>
      </c>
    </row>
    <row r="23" spans="1:4" ht="30.75">
      <c r="A23" s="558">
        <v>17</v>
      </c>
      <c r="B23" s="556" t="s">
        <v>951</v>
      </c>
      <c r="C23" s="557" t="s">
        <v>952</v>
      </c>
      <c r="D23" s="612">
        <f>(D21+'2-Отчет за доходите'!C14)/'2-Отчет за доходите'!G31</f>
        <v>0.02761033351892558</v>
      </c>
    </row>
    <row r="24" spans="1:4" ht="30.75">
      <c r="A24" s="558">
        <v>18</v>
      </c>
      <c r="B24" s="556" t="s">
        <v>953</v>
      </c>
      <c r="C24" s="557" t="s">
        <v>954</v>
      </c>
      <c r="D24" s="612">
        <f>('1-Баланс'!G56+'1-Баланс'!G79)/(D21+'2-Отчет за доходите'!C14)</f>
        <v>4.162295527839298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48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50723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48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41645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48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3141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48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18905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48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9217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48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697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48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7582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48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2864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48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134774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48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83629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48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48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85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48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199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48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48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239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48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523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48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48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48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48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48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48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48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48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48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48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48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48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48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48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48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48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48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48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48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355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48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355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48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48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48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219320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48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2631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48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1227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48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54213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48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125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48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48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48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58196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48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48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76160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48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2248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48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48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166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48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5234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48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48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8327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48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92135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48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48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48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48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48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48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48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48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905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48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23452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48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48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19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48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24376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48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692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48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175399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48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394719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48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48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48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48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48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48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48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48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14479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48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19579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48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5791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48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5791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48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48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48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39849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48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203947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48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203947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48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48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48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11154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48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48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215101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48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273309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48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14285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48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2720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48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4272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48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48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48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48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1980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48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8972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48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48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48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3496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48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40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48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12508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48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36400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48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48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40162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48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48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48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27739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48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3725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48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2443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48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807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48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5448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48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18012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48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48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94574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48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48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43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48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48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94617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48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394719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48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10755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48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18571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48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8165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48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43729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48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6082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48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818466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48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-76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48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6319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48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3649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48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48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912011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48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1182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48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184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48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590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48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1794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48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3750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48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915761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48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16390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48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48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48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915761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48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16390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48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2969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48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2338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48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631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48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48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13421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48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2267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48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11154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48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932151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48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5739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48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897903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48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14227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48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10870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48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928739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48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78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48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48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109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48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18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48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2893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48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314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48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48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3334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48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932151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48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48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48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48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932151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48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48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48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48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48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932151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48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1053782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48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-950538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48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48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-49798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48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-20401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48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-2999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48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58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48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-2403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48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114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48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-506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48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27309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48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-15335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48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6971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48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48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48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48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-1031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48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1885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48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18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48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48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48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-7492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48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48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48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330901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48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-341558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48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-1589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48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48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-3420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48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-12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48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-15678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48">
        <f t="shared" si="20"/>
        <v>45291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4139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48">
        <f t="shared" si="20"/>
        <v>45291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20237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48">
        <f t="shared" si="20"/>
        <v>45291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24376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48">
        <f t="shared" si="20"/>
        <v>45291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24376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48">
        <f t="shared" si="20"/>
        <v>45291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48">
        <f aca="true" t="shared" si="23" ref="C218:C281">endDate</f>
        <v>45291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48">
        <f t="shared" si="23"/>
        <v>45291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48">
        <f t="shared" si="23"/>
        <v>45291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48">
        <f t="shared" si="23"/>
        <v>45291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48">
        <f t="shared" si="23"/>
        <v>45291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48">
        <f t="shared" si="23"/>
        <v>45291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48">
        <f t="shared" si="23"/>
        <v>45291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48">
        <f t="shared" si="23"/>
        <v>45291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48">
        <f t="shared" si="23"/>
        <v>45291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48">
        <f t="shared" si="23"/>
        <v>45291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48">
        <f t="shared" si="23"/>
        <v>45291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48">
        <f t="shared" si="23"/>
        <v>45291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48">
        <f t="shared" si="23"/>
        <v>45291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48">
        <f t="shared" si="23"/>
        <v>45291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48">
        <f t="shared" si="23"/>
        <v>45291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48">
        <f t="shared" si="23"/>
        <v>45291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48">
        <f t="shared" si="23"/>
        <v>45291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48">
        <f t="shared" si="23"/>
        <v>45291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48">
        <f t="shared" si="23"/>
        <v>45291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48">
        <f t="shared" si="23"/>
        <v>45291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48">
        <f t="shared" si="23"/>
        <v>45291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48">
        <f t="shared" si="23"/>
        <v>45291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48">
        <f t="shared" si="23"/>
        <v>45291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14479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48">
        <f t="shared" si="23"/>
        <v>45291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48">
        <f t="shared" si="23"/>
        <v>45291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48">
        <f t="shared" si="23"/>
        <v>45291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48">
        <f t="shared" si="23"/>
        <v>45291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14479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48">
        <f t="shared" si="23"/>
        <v>45291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48">
        <f t="shared" si="23"/>
        <v>45291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48">
        <f t="shared" si="23"/>
        <v>45291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48">
        <f t="shared" si="23"/>
        <v>45291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48">
        <f t="shared" si="23"/>
        <v>45291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48">
        <f t="shared" si="23"/>
        <v>45291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48">
        <f t="shared" si="23"/>
        <v>45291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48">
        <f t="shared" si="23"/>
        <v>45291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48">
        <f t="shared" si="23"/>
        <v>45291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48">
        <f t="shared" si="23"/>
        <v>45291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48">
        <f t="shared" si="23"/>
        <v>45291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48">
        <f t="shared" si="23"/>
        <v>45291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48">
        <f t="shared" si="23"/>
        <v>45291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48">
        <f t="shared" si="23"/>
        <v>45291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14479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48">
        <f t="shared" si="23"/>
        <v>45291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48">
        <f t="shared" si="23"/>
        <v>45291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48">
        <f t="shared" si="23"/>
        <v>45291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14479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48">
        <f t="shared" si="23"/>
        <v>45291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19337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48">
        <f t="shared" si="23"/>
        <v>45291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48">
        <f t="shared" si="23"/>
        <v>45291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48">
        <f t="shared" si="23"/>
        <v>45291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48">
        <f t="shared" si="23"/>
        <v>45291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19337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48">
        <f t="shared" si="23"/>
        <v>45291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48">
        <f t="shared" si="23"/>
        <v>45291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48">
        <f t="shared" si="23"/>
        <v>45291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48">
        <f t="shared" si="23"/>
        <v>45291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48">
        <f t="shared" si="23"/>
        <v>45291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48">
        <f t="shared" si="23"/>
        <v>45291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889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48">
        <f t="shared" si="23"/>
        <v>45291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889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48">
        <f t="shared" si="23"/>
        <v>45291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48">
        <f t="shared" si="23"/>
        <v>45291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48">
        <f t="shared" si="23"/>
        <v>45291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48">
        <f t="shared" si="23"/>
        <v>45291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48">
        <f t="shared" si="23"/>
        <v>45291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48">
        <f t="shared" si="23"/>
        <v>45291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-647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48">
        <f t="shared" si="23"/>
        <v>45291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19579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48">
        <f t="shared" si="23"/>
        <v>45291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48">
        <f aca="true" t="shared" si="26" ref="C282:C345">endDate</f>
        <v>45291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48">
        <f t="shared" si="26"/>
        <v>45291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19579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48">
        <f t="shared" si="26"/>
        <v>45291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5890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48">
        <f t="shared" si="26"/>
        <v>45291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48">
        <f t="shared" si="26"/>
        <v>45291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48">
        <f t="shared" si="26"/>
        <v>45291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48">
        <f t="shared" si="26"/>
        <v>45291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5890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48">
        <f t="shared" si="26"/>
        <v>45291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48">
        <f t="shared" si="26"/>
        <v>45291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48">
        <f t="shared" si="26"/>
        <v>45291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48">
        <f t="shared" si="26"/>
        <v>45291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48">
        <f t="shared" si="26"/>
        <v>45291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48">
        <f t="shared" si="26"/>
        <v>45291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48">
        <f t="shared" si="26"/>
        <v>45291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48">
        <f t="shared" si="26"/>
        <v>45291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48">
        <f t="shared" si="26"/>
        <v>45291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48">
        <f t="shared" si="26"/>
        <v>45291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48">
        <f t="shared" si="26"/>
        <v>45291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48">
        <f t="shared" si="26"/>
        <v>45291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48">
        <f t="shared" si="26"/>
        <v>45291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-99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48">
        <f t="shared" si="26"/>
        <v>45291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5791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48">
        <f t="shared" si="26"/>
        <v>45291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48">
        <f t="shared" si="26"/>
        <v>45291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48">
        <f t="shared" si="26"/>
        <v>45291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5791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48">
        <f t="shared" si="26"/>
        <v>45291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48">
        <f t="shared" si="26"/>
        <v>45291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48">
        <f t="shared" si="26"/>
        <v>45291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48">
        <f t="shared" si="26"/>
        <v>45291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48">
        <f t="shared" si="26"/>
        <v>45291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48">
        <f t="shared" si="26"/>
        <v>45291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48">
        <f t="shared" si="26"/>
        <v>45291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48">
        <f t="shared" si="26"/>
        <v>45291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48">
        <f t="shared" si="26"/>
        <v>45291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48">
        <f t="shared" si="26"/>
        <v>45291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48">
        <f t="shared" si="26"/>
        <v>45291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48">
        <f t="shared" si="26"/>
        <v>45291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48">
        <f t="shared" si="26"/>
        <v>45291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48">
        <f t="shared" si="26"/>
        <v>45291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48">
        <f t="shared" si="26"/>
        <v>45291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48">
        <f t="shared" si="26"/>
        <v>45291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48">
        <f t="shared" si="26"/>
        <v>45291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48">
        <f t="shared" si="26"/>
        <v>45291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48">
        <f t="shared" si="26"/>
        <v>45291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48">
        <f t="shared" si="26"/>
        <v>45291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48">
        <f t="shared" si="26"/>
        <v>45291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48">
        <f t="shared" si="26"/>
        <v>45291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48">
        <f t="shared" si="26"/>
        <v>45291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48">
        <f t="shared" si="26"/>
        <v>45291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48">
        <f t="shared" si="26"/>
        <v>45291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48">
        <f t="shared" si="26"/>
        <v>45291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48">
        <f t="shared" si="26"/>
        <v>45291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48">
        <f t="shared" si="26"/>
        <v>45291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48">
        <f t="shared" si="26"/>
        <v>45291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48">
        <f t="shared" si="26"/>
        <v>45291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48">
        <f t="shared" si="26"/>
        <v>45291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48">
        <f t="shared" si="26"/>
        <v>45291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48">
        <f t="shared" si="26"/>
        <v>45291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48">
        <f t="shared" si="26"/>
        <v>45291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48">
        <f t="shared" si="26"/>
        <v>45291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48">
        <f t="shared" si="26"/>
        <v>45291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48">
        <f t="shared" si="26"/>
        <v>45291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48">
        <f t="shared" si="26"/>
        <v>45291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48">
        <f t="shared" si="26"/>
        <v>45291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48">
        <f t="shared" si="26"/>
        <v>45291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48">
        <f aca="true" t="shared" si="29" ref="C346:C409">endDate</f>
        <v>45291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48">
        <f t="shared" si="29"/>
        <v>45291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48">
        <f t="shared" si="29"/>
        <v>45291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48">
        <f t="shared" si="29"/>
        <v>45291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48">
        <f t="shared" si="29"/>
        <v>45291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202391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48">
        <f t="shared" si="29"/>
        <v>45291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48">
        <f t="shared" si="29"/>
        <v>45291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48">
        <f t="shared" si="29"/>
        <v>45291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48">
        <f t="shared" si="29"/>
        <v>45291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202391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48">
        <f t="shared" si="29"/>
        <v>45291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11154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48">
        <f t="shared" si="29"/>
        <v>45291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48">
        <f t="shared" si="29"/>
        <v>45291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48">
        <f t="shared" si="29"/>
        <v>45291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48">
        <f t="shared" si="29"/>
        <v>45291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48">
        <f t="shared" si="29"/>
        <v>45291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48">
        <f t="shared" si="29"/>
        <v>45291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48">
        <f t="shared" si="29"/>
        <v>45291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48">
        <f t="shared" si="29"/>
        <v>45291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48">
        <f t="shared" si="29"/>
        <v>45291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48">
        <f t="shared" si="29"/>
        <v>45291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48">
        <f t="shared" si="29"/>
        <v>45291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48">
        <f t="shared" si="29"/>
        <v>45291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1556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48">
        <f t="shared" si="29"/>
        <v>45291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215101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48">
        <f t="shared" si="29"/>
        <v>45291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48">
        <f t="shared" si="29"/>
        <v>45291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48">
        <f t="shared" si="29"/>
        <v>45291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215101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48">
        <f t="shared" si="29"/>
        <v>45291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48">
        <f t="shared" si="29"/>
        <v>45291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48">
        <f t="shared" si="29"/>
        <v>45291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48">
        <f t="shared" si="29"/>
        <v>45291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48">
        <f t="shared" si="29"/>
        <v>45291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48">
        <f t="shared" si="29"/>
        <v>45291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48">
        <f t="shared" si="29"/>
        <v>45291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48">
        <f t="shared" si="29"/>
        <v>45291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48">
        <f t="shared" si="29"/>
        <v>45291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48">
        <f t="shared" si="29"/>
        <v>45291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48">
        <f t="shared" si="29"/>
        <v>45291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48">
        <f t="shared" si="29"/>
        <v>45291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48">
        <f t="shared" si="29"/>
        <v>45291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48">
        <f t="shared" si="29"/>
        <v>45291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48">
        <f t="shared" si="29"/>
        <v>45291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48">
        <f t="shared" si="29"/>
        <v>45291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48">
        <f t="shared" si="29"/>
        <v>45291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48">
        <f t="shared" si="29"/>
        <v>45291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48">
        <f t="shared" si="29"/>
        <v>45291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48">
        <f t="shared" si="29"/>
        <v>45291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48">
        <f t="shared" si="29"/>
        <v>45291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48">
        <f t="shared" si="29"/>
        <v>45291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48">
        <f t="shared" si="29"/>
        <v>45291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48">
        <f t="shared" si="29"/>
        <v>45291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48">
        <f t="shared" si="29"/>
        <v>45291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48">
        <f t="shared" si="29"/>
        <v>45291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48">
        <f t="shared" si="29"/>
        <v>45291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48">
        <f t="shared" si="29"/>
        <v>45291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48">
        <f t="shared" si="29"/>
        <v>45291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48">
        <f t="shared" si="29"/>
        <v>45291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48">
        <f t="shared" si="29"/>
        <v>45291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48">
        <f t="shared" si="29"/>
        <v>45291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48">
        <f t="shared" si="29"/>
        <v>45291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48">
        <f t="shared" si="29"/>
        <v>45291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48">
        <f t="shared" si="29"/>
        <v>45291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48">
        <f t="shared" si="29"/>
        <v>45291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48">
        <f t="shared" si="29"/>
        <v>45291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48">
        <f t="shared" si="29"/>
        <v>45291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48">
        <f aca="true" t="shared" si="32" ref="C410:C459">endDate</f>
        <v>45291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48">
        <f t="shared" si="32"/>
        <v>45291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48">
        <f t="shared" si="32"/>
        <v>45291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48">
        <f t="shared" si="32"/>
        <v>45291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48">
        <f t="shared" si="32"/>
        <v>45291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48">
        <f t="shared" si="32"/>
        <v>45291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48">
        <f t="shared" si="32"/>
        <v>45291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260456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48">
        <f t="shared" si="32"/>
        <v>45291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48">
        <f t="shared" si="32"/>
        <v>45291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48">
        <f t="shared" si="32"/>
        <v>45291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48">
        <f t="shared" si="32"/>
        <v>45291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260456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48">
        <f t="shared" si="32"/>
        <v>45291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11154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48">
        <f t="shared" si="32"/>
        <v>45291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48">
        <f t="shared" si="32"/>
        <v>45291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48">
        <f t="shared" si="32"/>
        <v>45291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48">
        <f t="shared" si="32"/>
        <v>45291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48">
        <f t="shared" si="32"/>
        <v>45291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889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48">
        <f t="shared" si="32"/>
        <v>45291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889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48">
        <f t="shared" si="32"/>
        <v>45291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48">
        <f t="shared" si="32"/>
        <v>45291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48">
        <f t="shared" si="32"/>
        <v>45291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48">
        <f t="shared" si="32"/>
        <v>45291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48">
        <f t="shared" si="32"/>
        <v>45291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48">
        <f t="shared" si="32"/>
        <v>45291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810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48">
        <f t="shared" si="32"/>
        <v>45291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273309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48">
        <f t="shared" si="32"/>
        <v>45291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48">
        <f t="shared" si="32"/>
        <v>45291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48">
        <f t="shared" si="32"/>
        <v>45291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273309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48">
        <f t="shared" si="32"/>
        <v>45291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17815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48">
        <f t="shared" si="32"/>
        <v>45291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48">
        <f t="shared" si="32"/>
        <v>45291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48">
        <f t="shared" si="32"/>
        <v>45291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48">
        <f t="shared" si="32"/>
        <v>45291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17815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48">
        <f t="shared" si="32"/>
        <v>45291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2267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48">
        <f t="shared" si="32"/>
        <v>45291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48">
        <f t="shared" si="32"/>
        <v>45291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48">
        <f t="shared" si="32"/>
        <v>45291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48">
        <f t="shared" si="32"/>
        <v>45291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48">
        <f t="shared" si="32"/>
        <v>45291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20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48">
        <f t="shared" si="32"/>
        <v>45291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20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48">
        <f t="shared" si="32"/>
        <v>45291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48">
        <f t="shared" si="32"/>
        <v>45291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48">
        <f t="shared" si="32"/>
        <v>45291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48">
        <f t="shared" si="32"/>
        <v>45291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48">
        <f t="shared" si="32"/>
        <v>45291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48">
        <f t="shared" si="32"/>
        <v>45291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-5817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48">
        <f t="shared" si="32"/>
        <v>45291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14285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48">
        <f t="shared" si="32"/>
        <v>45291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48">
        <f t="shared" si="32"/>
        <v>45291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48">
        <f t="shared" si="32"/>
        <v>45291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14285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48">
        <f aca="true" t="shared" si="35" ref="C461:C524">endDate</f>
        <v>45291</v>
      </c>
      <c r="D461" s="99" t="s">
        <v>523</v>
      </c>
      <c r="E461" s="480">
        <v>1</v>
      </c>
      <c r="F461" s="99" t="s">
        <v>522</v>
      </c>
      <c r="H461" s="99">
        <f>'Справка 6'!D11</f>
        <v>51580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48">
        <f t="shared" si="35"/>
        <v>45291</v>
      </c>
      <c r="D462" s="99" t="s">
        <v>526</v>
      </c>
      <c r="E462" s="480">
        <v>1</v>
      </c>
      <c r="F462" s="99" t="s">
        <v>525</v>
      </c>
      <c r="H462" s="99">
        <f>'Справка 6'!D12</f>
        <v>67741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48">
        <f t="shared" si="35"/>
        <v>45291</v>
      </c>
      <c r="D463" s="99" t="s">
        <v>529</v>
      </c>
      <c r="E463" s="480">
        <v>1</v>
      </c>
      <c r="F463" s="99" t="s">
        <v>528</v>
      </c>
      <c r="H463" s="99">
        <f>'Справка 6'!D13</f>
        <v>27648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48">
        <f t="shared" si="35"/>
        <v>45291</v>
      </c>
      <c r="D464" s="99" t="s">
        <v>532</v>
      </c>
      <c r="E464" s="480">
        <v>1</v>
      </c>
      <c r="F464" s="99" t="s">
        <v>531</v>
      </c>
      <c r="H464" s="99">
        <f>'Справка 6'!D14</f>
        <v>41705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48">
        <f t="shared" si="35"/>
        <v>45291</v>
      </c>
      <c r="D465" s="99" t="s">
        <v>535</v>
      </c>
      <c r="E465" s="480">
        <v>1</v>
      </c>
      <c r="F465" s="99" t="s">
        <v>534</v>
      </c>
      <c r="H465" s="99">
        <f>'Справка 6'!D15</f>
        <v>37798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48">
        <f t="shared" si="35"/>
        <v>45291</v>
      </c>
      <c r="D466" s="99" t="s">
        <v>537</v>
      </c>
      <c r="E466" s="480">
        <v>1</v>
      </c>
      <c r="F466" s="99" t="s">
        <v>536</v>
      </c>
      <c r="H466" s="99">
        <f>'Справка 6'!D16</f>
        <v>8802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48">
        <f t="shared" si="35"/>
        <v>45291</v>
      </c>
      <c r="D467" s="99" t="s">
        <v>540</v>
      </c>
      <c r="E467" s="480">
        <v>1</v>
      </c>
      <c r="F467" s="99" t="s">
        <v>539</v>
      </c>
      <c r="H467" s="99">
        <f>'Справка 6'!D17</f>
        <v>2310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48">
        <f t="shared" si="35"/>
        <v>45291</v>
      </c>
      <c r="D468" s="99" t="s">
        <v>543</v>
      </c>
      <c r="E468" s="480">
        <v>1</v>
      </c>
      <c r="F468" s="99" t="s">
        <v>542</v>
      </c>
      <c r="H468" s="99">
        <f>'Справка 6'!D18</f>
        <v>8302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48">
        <f t="shared" si="35"/>
        <v>45291</v>
      </c>
      <c r="D469" s="99" t="s">
        <v>545</v>
      </c>
      <c r="E469" s="480">
        <v>1</v>
      </c>
      <c r="F469" s="99" t="s">
        <v>804</v>
      </c>
      <c r="H469" s="99">
        <f>'Справка 6'!D19</f>
        <v>245886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48">
        <f t="shared" si="35"/>
        <v>45291</v>
      </c>
      <c r="D470" s="99" t="s">
        <v>547</v>
      </c>
      <c r="E470" s="480">
        <v>1</v>
      </c>
      <c r="F470" s="99" t="s">
        <v>546</v>
      </c>
      <c r="H470" s="99">
        <f>'Справка 6'!D20</f>
        <v>83325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48">
        <f t="shared" si="35"/>
        <v>45291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48">
        <f t="shared" si="35"/>
        <v>45291</v>
      </c>
      <c r="D472" s="99" t="s">
        <v>553</v>
      </c>
      <c r="E472" s="480">
        <v>1</v>
      </c>
      <c r="F472" s="99" t="s">
        <v>552</v>
      </c>
      <c r="H472" s="99">
        <f>'Справка 6'!D23</f>
        <v>244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48">
        <f t="shared" si="35"/>
        <v>45291</v>
      </c>
      <c r="D473" s="99" t="s">
        <v>555</v>
      </c>
      <c r="E473" s="480">
        <v>1</v>
      </c>
      <c r="F473" s="99" t="s">
        <v>554</v>
      </c>
      <c r="H473" s="99">
        <f>'Справка 6'!D24</f>
        <v>2070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48">
        <f t="shared" si="35"/>
        <v>45291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48">
        <f t="shared" si="35"/>
        <v>45291</v>
      </c>
      <c r="D475" s="99" t="s">
        <v>558</v>
      </c>
      <c r="E475" s="480">
        <v>1</v>
      </c>
      <c r="F475" s="99" t="s">
        <v>542</v>
      </c>
      <c r="H475" s="99">
        <f>'Справка 6'!D26</f>
        <v>577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48">
        <f t="shared" si="35"/>
        <v>45291</v>
      </c>
      <c r="D476" s="99" t="s">
        <v>560</v>
      </c>
      <c r="E476" s="480">
        <v>1</v>
      </c>
      <c r="F476" s="99" t="s">
        <v>838</v>
      </c>
      <c r="H476" s="99">
        <f>'Справка 6'!D27</f>
        <v>2891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48">
        <f t="shared" si="35"/>
        <v>45291</v>
      </c>
      <c r="D477" s="99" t="s">
        <v>562</v>
      </c>
      <c r="E477" s="480">
        <v>1</v>
      </c>
      <c r="F477" s="99" t="s">
        <v>561</v>
      </c>
      <c r="H477" s="99">
        <f>'Справка 6'!D29</f>
        <v>39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48">
        <f t="shared" si="35"/>
        <v>45291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48">
        <f t="shared" si="35"/>
        <v>45291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48">
        <f t="shared" si="35"/>
        <v>45291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48">
        <f t="shared" si="35"/>
        <v>45291</v>
      </c>
      <c r="D481" s="99" t="s">
        <v>566</v>
      </c>
      <c r="E481" s="480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48">
        <f t="shared" si="35"/>
        <v>45291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48">
        <f t="shared" si="35"/>
        <v>45291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48">
        <f t="shared" si="35"/>
        <v>45291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48">
        <f t="shared" si="35"/>
        <v>45291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48">
        <f t="shared" si="35"/>
        <v>45291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48">
        <f t="shared" si="35"/>
        <v>45291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48">
        <f t="shared" si="35"/>
        <v>45291</v>
      </c>
      <c r="D488" s="99" t="s">
        <v>578</v>
      </c>
      <c r="E488" s="480">
        <v>1</v>
      </c>
      <c r="F488" s="99" t="s">
        <v>803</v>
      </c>
      <c r="H488" s="99">
        <f>'Справка 6'!D40</f>
        <v>39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48">
        <f t="shared" si="35"/>
        <v>45291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48">
        <f t="shared" si="35"/>
        <v>45291</v>
      </c>
      <c r="D490" s="99" t="s">
        <v>583</v>
      </c>
      <c r="E490" s="480">
        <v>1</v>
      </c>
      <c r="F490" s="99" t="s">
        <v>582</v>
      </c>
      <c r="H490" s="99">
        <f>'Справка 6'!D42</f>
        <v>332141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48">
        <f t="shared" si="35"/>
        <v>45291</v>
      </c>
      <c r="D491" s="99" t="s">
        <v>523</v>
      </c>
      <c r="E491" s="480">
        <v>2</v>
      </c>
      <c r="F491" s="99" t="s">
        <v>522</v>
      </c>
      <c r="H491" s="99">
        <f>'Справка 6'!E11</f>
        <v>3093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48">
        <f t="shared" si="35"/>
        <v>45291</v>
      </c>
      <c r="D492" s="99" t="s">
        <v>526</v>
      </c>
      <c r="E492" s="480">
        <v>2</v>
      </c>
      <c r="F492" s="99" t="s">
        <v>525</v>
      </c>
      <c r="H492" s="99">
        <f>'Справка 6'!E12</f>
        <v>321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48">
        <f t="shared" si="35"/>
        <v>45291</v>
      </c>
      <c r="D493" s="99" t="s">
        <v>529</v>
      </c>
      <c r="E493" s="480">
        <v>2</v>
      </c>
      <c r="F493" s="99" t="s">
        <v>528</v>
      </c>
      <c r="H493" s="99">
        <f>'Справка 6'!E13</f>
        <v>1496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48">
        <f t="shared" si="35"/>
        <v>45291</v>
      </c>
      <c r="D494" s="99" t="s">
        <v>532</v>
      </c>
      <c r="E494" s="480">
        <v>2</v>
      </c>
      <c r="F494" s="99" t="s">
        <v>531</v>
      </c>
      <c r="H494" s="99">
        <f>'Справка 6'!E14</f>
        <v>445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48">
        <f t="shared" si="35"/>
        <v>45291</v>
      </c>
      <c r="D495" s="99" t="s">
        <v>535</v>
      </c>
      <c r="E495" s="480">
        <v>2</v>
      </c>
      <c r="F495" s="99" t="s">
        <v>534</v>
      </c>
      <c r="H495" s="99">
        <f>'Справка 6'!E15</f>
        <v>6814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48">
        <f t="shared" si="35"/>
        <v>45291</v>
      </c>
      <c r="D496" s="99" t="s">
        <v>537</v>
      </c>
      <c r="E496" s="480">
        <v>2</v>
      </c>
      <c r="F496" s="99" t="s">
        <v>536</v>
      </c>
      <c r="H496" s="99">
        <f>'Справка 6'!E16</f>
        <v>904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48">
        <f t="shared" si="35"/>
        <v>45291</v>
      </c>
      <c r="D497" s="99" t="s">
        <v>540</v>
      </c>
      <c r="E497" s="480">
        <v>2</v>
      </c>
      <c r="F497" s="99" t="s">
        <v>539</v>
      </c>
      <c r="H497" s="99">
        <f>'Справка 6'!E17</f>
        <v>11188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48">
        <f t="shared" si="35"/>
        <v>45291</v>
      </c>
      <c r="D498" s="99" t="s">
        <v>543</v>
      </c>
      <c r="E498" s="480">
        <v>2</v>
      </c>
      <c r="F498" s="99" t="s">
        <v>542</v>
      </c>
      <c r="H498" s="99">
        <f>'Справка 6'!E18</f>
        <v>855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48">
        <f t="shared" si="35"/>
        <v>45291</v>
      </c>
      <c r="D499" s="99" t="s">
        <v>545</v>
      </c>
      <c r="E499" s="480">
        <v>2</v>
      </c>
      <c r="F499" s="99" t="s">
        <v>804</v>
      </c>
      <c r="H499" s="99">
        <f>'Справка 6'!E19</f>
        <v>25116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48">
        <f t="shared" si="35"/>
        <v>45291</v>
      </c>
      <c r="D500" s="99" t="s">
        <v>547</v>
      </c>
      <c r="E500" s="480">
        <v>2</v>
      </c>
      <c r="F500" s="99" t="s">
        <v>546</v>
      </c>
      <c r="H500" s="99">
        <f>'Справка 6'!E20</f>
        <v>3466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48">
        <f t="shared" si="35"/>
        <v>45291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48">
        <f t="shared" si="35"/>
        <v>45291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48">
        <f t="shared" si="35"/>
        <v>45291</v>
      </c>
      <c r="D503" s="99" t="s">
        <v>555</v>
      </c>
      <c r="E503" s="480">
        <v>2</v>
      </c>
      <c r="F503" s="99" t="s">
        <v>554</v>
      </c>
      <c r="H503" s="99">
        <f>'Справка 6'!E24</f>
        <v>111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48">
        <f t="shared" si="35"/>
        <v>45291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48">
        <f t="shared" si="35"/>
        <v>45291</v>
      </c>
      <c r="D505" s="99" t="s">
        <v>558</v>
      </c>
      <c r="E505" s="480">
        <v>2</v>
      </c>
      <c r="F505" s="99" t="s">
        <v>542</v>
      </c>
      <c r="H505" s="99">
        <f>'Справка 6'!E26</f>
        <v>123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48">
        <f t="shared" si="35"/>
        <v>45291</v>
      </c>
      <c r="D506" s="99" t="s">
        <v>560</v>
      </c>
      <c r="E506" s="480">
        <v>2</v>
      </c>
      <c r="F506" s="99" t="s">
        <v>838</v>
      </c>
      <c r="H506" s="99">
        <f>'Справка 6'!E27</f>
        <v>234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48">
        <f t="shared" si="35"/>
        <v>45291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48">
        <f t="shared" si="35"/>
        <v>45291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48">
        <f t="shared" si="35"/>
        <v>45291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48">
        <f t="shared" si="35"/>
        <v>45291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48">
        <f t="shared" si="35"/>
        <v>45291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48">
        <f t="shared" si="35"/>
        <v>45291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48">
        <f t="shared" si="35"/>
        <v>45291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48">
        <f t="shared" si="35"/>
        <v>45291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48">
        <f t="shared" si="35"/>
        <v>45291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48">
        <f t="shared" si="35"/>
        <v>45291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48">
        <f t="shared" si="35"/>
        <v>45291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48">
        <f t="shared" si="35"/>
        <v>45291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48">
        <f t="shared" si="35"/>
        <v>45291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48">
        <f t="shared" si="35"/>
        <v>45291</v>
      </c>
      <c r="D520" s="99" t="s">
        <v>583</v>
      </c>
      <c r="E520" s="480">
        <v>2</v>
      </c>
      <c r="F520" s="99" t="s">
        <v>582</v>
      </c>
      <c r="H520" s="99">
        <f>'Справка 6'!E42</f>
        <v>28816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48">
        <f t="shared" si="35"/>
        <v>45291</v>
      </c>
      <c r="D521" s="99" t="s">
        <v>523</v>
      </c>
      <c r="E521" s="480">
        <v>3</v>
      </c>
      <c r="F521" s="99" t="s">
        <v>522</v>
      </c>
      <c r="H521" s="99">
        <f>'Справка 6'!F11</f>
        <v>4592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48">
        <f t="shared" si="35"/>
        <v>45291</v>
      </c>
      <c r="D522" s="99" t="s">
        <v>526</v>
      </c>
      <c r="E522" s="480">
        <v>3</v>
      </c>
      <c r="F522" s="99" t="s">
        <v>525</v>
      </c>
      <c r="H522" s="99">
        <f>'Справка 6'!F12</f>
        <v>263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48">
        <f t="shared" si="35"/>
        <v>45291</v>
      </c>
      <c r="D523" s="99" t="s">
        <v>529</v>
      </c>
      <c r="E523" s="480">
        <v>3</v>
      </c>
      <c r="F523" s="99" t="s">
        <v>528</v>
      </c>
      <c r="H523" s="99">
        <f>'Справка 6'!F13</f>
        <v>1055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48">
        <f t="shared" si="35"/>
        <v>45291</v>
      </c>
      <c r="D524" s="99" t="s">
        <v>532</v>
      </c>
      <c r="E524" s="480">
        <v>3</v>
      </c>
      <c r="F524" s="99" t="s">
        <v>531</v>
      </c>
      <c r="H524" s="99">
        <f>'Справка 6'!F14</f>
        <v>1415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48">
        <f aca="true" t="shared" si="38" ref="C525:C588">endDate</f>
        <v>45291</v>
      </c>
      <c r="D525" s="99" t="s">
        <v>535</v>
      </c>
      <c r="E525" s="480">
        <v>3</v>
      </c>
      <c r="F525" s="99" t="s">
        <v>534</v>
      </c>
      <c r="H525" s="99">
        <f>'Справка 6'!F15</f>
        <v>13558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48">
        <f t="shared" si="38"/>
        <v>45291</v>
      </c>
      <c r="D526" s="99" t="s">
        <v>537</v>
      </c>
      <c r="E526" s="480">
        <v>3</v>
      </c>
      <c r="F526" s="99" t="s">
        <v>536</v>
      </c>
      <c r="H526" s="99">
        <f>'Справка 6'!F16</f>
        <v>227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48">
        <f t="shared" si="38"/>
        <v>45291</v>
      </c>
      <c r="D527" s="99" t="s">
        <v>540</v>
      </c>
      <c r="E527" s="480">
        <v>3</v>
      </c>
      <c r="F527" s="99" t="s">
        <v>539</v>
      </c>
      <c r="H527" s="99">
        <f>'Справка 6'!F17</f>
        <v>5916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48">
        <f t="shared" si="38"/>
        <v>45291</v>
      </c>
      <c r="D528" s="99" t="s">
        <v>543</v>
      </c>
      <c r="E528" s="480">
        <v>3</v>
      </c>
      <c r="F528" s="99" t="s">
        <v>542</v>
      </c>
      <c r="H528" s="99">
        <f>'Справка 6'!F18</f>
        <v>430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48">
        <f t="shared" si="38"/>
        <v>45291</v>
      </c>
      <c r="D529" s="99" t="s">
        <v>545</v>
      </c>
      <c r="E529" s="480">
        <v>3</v>
      </c>
      <c r="F529" s="99" t="s">
        <v>804</v>
      </c>
      <c r="H529" s="99">
        <f>'Справка 6'!F19</f>
        <v>27456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48">
        <f t="shared" si="38"/>
        <v>45291</v>
      </c>
      <c r="D530" s="99" t="s">
        <v>547</v>
      </c>
      <c r="E530" s="480">
        <v>3</v>
      </c>
      <c r="F530" s="99" t="s">
        <v>546</v>
      </c>
      <c r="H530" s="99">
        <f>'Справка 6'!F20</f>
        <v>5593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48">
        <f t="shared" si="38"/>
        <v>45291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48">
        <f t="shared" si="38"/>
        <v>45291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48">
        <f t="shared" si="38"/>
        <v>45291</v>
      </c>
      <c r="D533" s="99" t="s">
        <v>555</v>
      </c>
      <c r="E533" s="480">
        <v>3</v>
      </c>
      <c r="F533" s="99" t="s">
        <v>554</v>
      </c>
      <c r="H533" s="99">
        <f>'Справка 6'!F24</f>
        <v>51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48">
        <f t="shared" si="38"/>
        <v>45291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48">
        <f t="shared" si="38"/>
        <v>45291</v>
      </c>
      <c r="D535" s="99" t="s">
        <v>558</v>
      </c>
      <c r="E535" s="480">
        <v>3</v>
      </c>
      <c r="F535" s="99" t="s">
        <v>542</v>
      </c>
      <c r="H535" s="99">
        <f>'Справка 6'!F26</f>
        <v>42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48">
        <f t="shared" si="38"/>
        <v>45291</v>
      </c>
      <c r="D536" s="99" t="s">
        <v>560</v>
      </c>
      <c r="E536" s="480">
        <v>3</v>
      </c>
      <c r="F536" s="99" t="s">
        <v>838</v>
      </c>
      <c r="H536" s="99">
        <f>'Справка 6'!F27</f>
        <v>93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48">
        <f t="shared" si="38"/>
        <v>45291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48">
        <f t="shared" si="38"/>
        <v>45291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48">
        <f t="shared" si="38"/>
        <v>45291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48">
        <f t="shared" si="38"/>
        <v>45291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48">
        <f t="shared" si="38"/>
        <v>45291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48">
        <f t="shared" si="38"/>
        <v>45291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48">
        <f t="shared" si="38"/>
        <v>45291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48">
        <f t="shared" si="38"/>
        <v>45291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48">
        <f t="shared" si="38"/>
        <v>45291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48">
        <f t="shared" si="38"/>
        <v>45291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48">
        <f t="shared" si="38"/>
        <v>45291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48">
        <f t="shared" si="38"/>
        <v>45291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48">
        <f t="shared" si="38"/>
        <v>45291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48">
        <f t="shared" si="38"/>
        <v>45291</v>
      </c>
      <c r="D550" s="99" t="s">
        <v>583</v>
      </c>
      <c r="E550" s="480">
        <v>3</v>
      </c>
      <c r="F550" s="99" t="s">
        <v>582</v>
      </c>
      <c r="H550" s="99">
        <f>'Справка 6'!F42</f>
        <v>33142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48">
        <f t="shared" si="38"/>
        <v>45291</v>
      </c>
      <c r="D551" s="99" t="s">
        <v>523</v>
      </c>
      <c r="E551" s="480">
        <v>4</v>
      </c>
      <c r="F551" s="99" t="s">
        <v>522</v>
      </c>
      <c r="H551" s="99">
        <f>'Справка 6'!G11</f>
        <v>50081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48">
        <f t="shared" si="38"/>
        <v>45291</v>
      </c>
      <c r="D552" s="99" t="s">
        <v>526</v>
      </c>
      <c r="E552" s="480">
        <v>4</v>
      </c>
      <c r="F552" s="99" t="s">
        <v>525</v>
      </c>
      <c r="H552" s="99">
        <f>'Справка 6'!G12</f>
        <v>67799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48">
        <f t="shared" si="38"/>
        <v>45291</v>
      </c>
      <c r="D553" s="99" t="s">
        <v>529</v>
      </c>
      <c r="E553" s="480">
        <v>4</v>
      </c>
      <c r="F553" s="99" t="s">
        <v>528</v>
      </c>
      <c r="H553" s="99">
        <f>'Справка 6'!G13</f>
        <v>28089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48">
        <f t="shared" si="38"/>
        <v>45291</v>
      </c>
      <c r="D554" s="99" t="s">
        <v>532</v>
      </c>
      <c r="E554" s="480">
        <v>4</v>
      </c>
      <c r="F554" s="99" t="s">
        <v>531</v>
      </c>
      <c r="H554" s="99">
        <f>'Справка 6'!G14</f>
        <v>40735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48">
        <f t="shared" si="38"/>
        <v>45291</v>
      </c>
      <c r="D555" s="99" t="s">
        <v>535</v>
      </c>
      <c r="E555" s="480">
        <v>4</v>
      </c>
      <c r="F555" s="99" t="s">
        <v>534</v>
      </c>
      <c r="H555" s="99">
        <f>'Справка 6'!G15</f>
        <v>31054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48">
        <f t="shared" si="38"/>
        <v>45291</v>
      </c>
      <c r="D556" s="99" t="s">
        <v>537</v>
      </c>
      <c r="E556" s="480">
        <v>4</v>
      </c>
      <c r="F556" s="99" t="s">
        <v>536</v>
      </c>
      <c r="H556" s="99">
        <f>'Справка 6'!G16</f>
        <v>9479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48">
        <f t="shared" si="38"/>
        <v>45291</v>
      </c>
      <c r="D557" s="99" t="s">
        <v>540</v>
      </c>
      <c r="E557" s="480">
        <v>4</v>
      </c>
      <c r="F557" s="99" t="s">
        <v>539</v>
      </c>
      <c r="H557" s="99">
        <f>'Справка 6'!G17</f>
        <v>7582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48">
        <f t="shared" si="38"/>
        <v>45291</v>
      </c>
      <c r="D558" s="99" t="s">
        <v>543</v>
      </c>
      <c r="E558" s="480">
        <v>4</v>
      </c>
      <c r="F558" s="99" t="s">
        <v>542</v>
      </c>
      <c r="H558" s="99">
        <f>'Справка 6'!G18</f>
        <v>8727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48">
        <f t="shared" si="38"/>
        <v>45291</v>
      </c>
      <c r="D559" s="99" t="s">
        <v>545</v>
      </c>
      <c r="E559" s="480">
        <v>4</v>
      </c>
      <c r="F559" s="99" t="s">
        <v>804</v>
      </c>
      <c r="H559" s="99">
        <f>'Справка 6'!G19</f>
        <v>243546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48">
        <f t="shared" si="38"/>
        <v>45291</v>
      </c>
      <c r="D560" s="99" t="s">
        <v>547</v>
      </c>
      <c r="E560" s="480">
        <v>4</v>
      </c>
      <c r="F560" s="99" t="s">
        <v>546</v>
      </c>
      <c r="H560" s="99">
        <f>'Справка 6'!G20</f>
        <v>81198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48">
        <f t="shared" si="38"/>
        <v>45291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48">
        <f t="shared" si="38"/>
        <v>45291</v>
      </c>
      <c r="D562" s="99" t="s">
        <v>553</v>
      </c>
      <c r="E562" s="480">
        <v>4</v>
      </c>
      <c r="F562" s="99" t="s">
        <v>552</v>
      </c>
      <c r="H562" s="99">
        <f>'Справка 6'!G23</f>
        <v>244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48">
        <f t="shared" si="38"/>
        <v>45291</v>
      </c>
      <c r="D563" s="99" t="s">
        <v>555</v>
      </c>
      <c r="E563" s="480">
        <v>4</v>
      </c>
      <c r="F563" s="99" t="s">
        <v>554</v>
      </c>
      <c r="H563" s="99">
        <f>'Справка 6'!G24</f>
        <v>2130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48">
        <f t="shared" si="38"/>
        <v>45291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48">
        <f t="shared" si="38"/>
        <v>45291</v>
      </c>
      <c r="D565" s="99" t="s">
        <v>558</v>
      </c>
      <c r="E565" s="480">
        <v>4</v>
      </c>
      <c r="F565" s="99" t="s">
        <v>542</v>
      </c>
      <c r="H565" s="99">
        <f>'Справка 6'!G26</f>
        <v>658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48">
        <f t="shared" si="38"/>
        <v>45291</v>
      </c>
      <c r="D566" s="99" t="s">
        <v>560</v>
      </c>
      <c r="E566" s="480">
        <v>4</v>
      </c>
      <c r="F566" s="99" t="s">
        <v>838</v>
      </c>
      <c r="H566" s="99">
        <f>'Справка 6'!G27</f>
        <v>3032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48">
        <f t="shared" si="38"/>
        <v>45291</v>
      </c>
      <c r="D567" s="99" t="s">
        <v>562</v>
      </c>
      <c r="E567" s="480">
        <v>4</v>
      </c>
      <c r="F567" s="99" t="s">
        <v>561</v>
      </c>
      <c r="H567" s="99">
        <f>'Справка 6'!G29</f>
        <v>39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48">
        <f t="shared" si="38"/>
        <v>45291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48">
        <f t="shared" si="38"/>
        <v>45291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48">
        <f t="shared" si="38"/>
        <v>45291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48">
        <f t="shared" si="38"/>
        <v>45291</v>
      </c>
      <c r="D571" s="99" t="s">
        <v>566</v>
      </c>
      <c r="E571" s="480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48">
        <f t="shared" si="38"/>
        <v>45291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48">
        <f t="shared" si="38"/>
        <v>45291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48">
        <f t="shared" si="38"/>
        <v>45291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48">
        <f t="shared" si="38"/>
        <v>45291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48">
        <f t="shared" si="38"/>
        <v>45291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48">
        <f t="shared" si="38"/>
        <v>45291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48">
        <f t="shared" si="38"/>
        <v>45291</v>
      </c>
      <c r="D578" s="99" t="s">
        <v>578</v>
      </c>
      <c r="E578" s="480">
        <v>4</v>
      </c>
      <c r="F578" s="99" t="s">
        <v>803</v>
      </c>
      <c r="H578" s="99">
        <f>'Справка 6'!G40</f>
        <v>39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48">
        <f t="shared" si="38"/>
        <v>45291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48">
        <f t="shared" si="38"/>
        <v>45291</v>
      </c>
      <c r="D580" s="99" t="s">
        <v>583</v>
      </c>
      <c r="E580" s="480">
        <v>4</v>
      </c>
      <c r="F580" s="99" t="s">
        <v>582</v>
      </c>
      <c r="H580" s="99">
        <f>'Справка 6'!G42</f>
        <v>327815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48">
        <f t="shared" si="38"/>
        <v>45291</v>
      </c>
      <c r="D581" s="99" t="s">
        <v>523</v>
      </c>
      <c r="E581" s="480">
        <v>5</v>
      </c>
      <c r="F581" s="99" t="s">
        <v>522</v>
      </c>
      <c r="H581" s="99">
        <f>'Справка 6'!H11</f>
        <v>810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48">
        <f t="shared" si="38"/>
        <v>45291</v>
      </c>
      <c r="D582" s="99" t="s">
        <v>526</v>
      </c>
      <c r="E582" s="480">
        <v>5</v>
      </c>
      <c r="F582" s="99" t="s">
        <v>525</v>
      </c>
      <c r="H582" s="99">
        <f>'Справка 6'!H12</f>
        <v>249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48">
        <f t="shared" si="38"/>
        <v>45291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48">
        <f t="shared" si="38"/>
        <v>45291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48">
        <f t="shared" si="38"/>
        <v>45291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48">
        <f t="shared" si="38"/>
        <v>45291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48">
        <f t="shared" si="38"/>
        <v>45291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48">
        <f t="shared" si="38"/>
        <v>45291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48">
        <f aca="true" t="shared" si="41" ref="C589:C652">endDate</f>
        <v>45291</v>
      </c>
      <c r="D589" s="99" t="s">
        <v>545</v>
      </c>
      <c r="E589" s="480">
        <v>5</v>
      </c>
      <c r="F589" s="99" t="s">
        <v>804</v>
      </c>
      <c r="H589" s="99">
        <f>'Справка 6'!H19</f>
        <v>1059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48">
        <f t="shared" si="41"/>
        <v>45291</v>
      </c>
      <c r="D590" s="99" t="s">
        <v>547</v>
      </c>
      <c r="E590" s="480">
        <v>5</v>
      </c>
      <c r="F590" s="99" t="s">
        <v>546</v>
      </c>
      <c r="H590" s="99">
        <f>'Справка 6'!H20</f>
        <v>2717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48">
        <f t="shared" si="41"/>
        <v>45291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48">
        <f t="shared" si="41"/>
        <v>45291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48">
        <f t="shared" si="41"/>
        <v>45291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48">
        <f t="shared" si="41"/>
        <v>45291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48">
        <f t="shared" si="41"/>
        <v>45291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48">
        <f t="shared" si="41"/>
        <v>45291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48">
        <f t="shared" si="41"/>
        <v>45291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48">
        <f t="shared" si="41"/>
        <v>45291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48">
        <f t="shared" si="41"/>
        <v>45291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48">
        <f t="shared" si="41"/>
        <v>45291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48">
        <f t="shared" si="41"/>
        <v>45291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48">
        <f t="shared" si="41"/>
        <v>45291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48">
        <f t="shared" si="41"/>
        <v>45291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48">
        <f t="shared" si="41"/>
        <v>45291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48">
        <f t="shared" si="41"/>
        <v>45291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48">
        <f t="shared" si="41"/>
        <v>45291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48">
        <f t="shared" si="41"/>
        <v>45291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48">
        <f t="shared" si="41"/>
        <v>45291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48">
        <f t="shared" si="41"/>
        <v>45291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48">
        <f t="shared" si="41"/>
        <v>45291</v>
      </c>
      <c r="D610" s="99" t="s">
        <v>583</v>
      </c>
      <c r="E610" s="480">
        <v>5</v>
      </c>
      <c r="F610" s="99" t="s">
        <v>582</v>
      </c>
      <c r="H610" s="99">
        <f>'Справка 6'!H42</f>
        <v>3776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48">
        <f t="shared" si="41"/>
        <v>45291</v>
      </c>
      <c r="D611" s="99" t="s">
        <v>523</v>
      </c>
      <c r="E611" s="480">
        <v>6</v>
      </c>
      <c r="F611" s="99" t="s">
        <v>522</v>
      </c>
      <c r="H611" s="99">
        <f>'Справка 6'!I11</f>
        <v>168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48">
        <f t="shared" si="41"/>
        <v>45291</v>
      </c>
      <c r="D612" s="99" t="s">
        <v>526</v>
      </c>
      <c r="E612" s="480">
        <v>6</v>
      </c>
      <c r="F612" s="99" t="s">
        <v>525</v>
      </c>
      <c r="H612" s="99">
        <f>'Справка 6'!I12</f>
        <v>38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48">
        <f t="shared" si="41"/>
        <v>45291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48">
        <f t="shared" si="41"/>
        <v>45291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48">
        <f t="shared" si="41"/>
        <v>45291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48">
        <f t="shared" si="41"/>
        <v>45291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48">
        <f t="shared" si="41"/>
        <v>45291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48">
        <f t="shared" si="41"/>
        <v>45291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48">
        <f t="shared" si="41"/>
        <v>45291</v>
      </c>
      <c r="D619" s="99" t="s">
        <v>545</v>
      </c>
      <c r="E619" s="480">
        <v>6</v>
      </c>
      <c r="F619" s="99" t="s">
        <v>804</v>
      </c>
      <c r="H619" s="99">
        <f>'Справка 6'!I19</f>
        <v>206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48">
        <f t="shared" si="41"/>
        <v>45291</v>
      </c>
      <c r="D620" s="99" t="s">
        <v>547</v>
      </c>
      <c r="E620" s="480">
        <v>6</v>
      </c>
      <c r="F620" s="99" t="s">
        <v>546</v>
      </c>
      <c r="H620" s="99">
        <f>'Справка 6'!I20</f>
        <v>286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48">
        <f t="shared" si="41"/>
        <v>45291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48">
        <f t="shared" si="41"/>
        <v>45291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48">
        <f t="shared" si="41"/>
        <v>45291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48">
        <f t="shared" si="41"/>
        <v>45291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48">
        <f t="shared" si="41"/>
        <v>45291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48">
        <f t="shared" si="41"/>
        <v>45291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48">
        <f t="shared" si="41"/>
        <v>45291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48">
        <f t="shared" si="41"/>
        <v>45291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48">
        <f t="shared" si="41"/>
        <v>45291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48">
        <f t="shared" si="41"/>
        <v>45291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48">
        <f t="shared" si="41"/>
        <v>45291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48">
        <f t="shared" si="41"/>
        <v>45291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48">
        <f t="shared" si="41"/>
        <v>45291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48">
        <f t="shared" si="41"/>
        <v>45291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48">
        <f t="shared" si="41"/>
        <v>45291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48">
        <f t="shared" si="41"/>
        <v>45291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48">
        <f t="shared" si="41"/>
        <v>45291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48">
        <f t="shared" si="41"/>
        <v>45291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48">
        <f t="shared" si="41"/>
        <v>45291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48">
        <f t="shared" si="41"/>
        <v>45291</v>
      </c>
      <c r="D640" s="99" t="s">
        <v>583</v>
      </c>
      <c r="E640" s="480">
        <v>6</v>
      </c>
      <c r="F640" s="99" t="s">
        <v>582</v>
      </c>
      <c r="H640" s="99">
        <f>'Справка 6'!I42</f>
        <v>492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48">
        <f t="shared" si="41"/>
        <v>45291</v>
      </c>
      <c r="D641" s="99" t="s">
        <v>523</v>
      </c>
      <c r="E641" s="480">
        <v>7</v>
      </c>
      <c r="F641" s="99" t="s">
        <v>522</v>
      </c>
      <c r="H641" s="99">
        <f>'Справка 6'!J11</f>
        <v>50723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48">
        <f t="shared" si="41"/>
        <v>45291</v>
      </c>
      <c r="D642" s="99" t="s">
        <v>526</v>
      </c>
      <c r="E642" s="480">
        <v>7</v>
      </c>
      <c r="F642" s="99" t="s">
        <v>525</v>
      </c>
      <c r="H642" s="99">
        <f>'Справка 6'!J12</f>
        <v>68010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48">
        <f t="shared" si="41"/>
        <v>45291</v>
      </c>
      <c r="D643" s="99" t="s">
        <v>529</v>
      </c>
      <c r="E643" s="480">
        <v>7</v>
      </c>
      <c r="F643" s="99" t="s">
        <v>528</v>
      </c>
      <c r="H643" s="99">
        <f>'Справка 6'!J13</f>
        <v>28089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48">
        <f t="shared" si="41"/>
        <v>45291</v>
      </c>
      <c r="D644" s="99" t="s">
        <v>532</v>
      </c>
      <c r="E644" s="480">
        <v>7</v>
      </c>
      <c r="F644" s="99" t="s">
        <v>531</v>
      </c>
      <c r="H644" s="99">
        <f>'Справка 6'!J14</f>
        <v>40735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48">
        <f t="shared" si="41"/>
        <v>45291</v>
      </c>
      <c r="D645" s="99" t="s">
        <v>535</v>
      </c>
      <c r="E645" s="480">
        <v>7</v>
      </c>
      <c r="F645" s="99" t="s">
        <v>534</v>
      </c>
      <c r="H645" s="99">
        <f>'Справка 6'!J15</f>
        <v>31054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48">
        <f t="shared" si="41"/>
        <v>45291</v>
      </c>
      <c r="D646" s="99" t="s">
        <v>537</v>
      </c>
      <c r="E646" s="480">
        <v>7</v>
      </c>
      <c r="F646" s="99" t="s">
        <v>536</v>
      </c>
      <c r="H646" s="99">
        <f>'Справка 6'!J16</f>
        <v>9479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48">
        <f t="shared" si="41"/>
        <v>45291</v>
      </c>
      <c r="D647" s="99" t="s">
        <v>540</v>
      </c>
      <c r="E647" s="480">
        <v>7</v>
      </c>
      <c r="F647" s="99" t="s">
        <v>539</v>
      </c>
      <c r="H647" s="99">
        <f>'Справка 6'!J17</f>
        <v>7582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48">
        <f t="shared" si="41"/>
        <v>45291</v>
      </c>
      <c r="D648" s="99" t="s">
        <v>543</v>
      </c>
      <c r="E648" s="480">
        <v>7</v>
      </c>
      <c r="F648" s="99" t="s">
        <v>542</v>
      </c>
      <c r="H648" s="99">
        <f>'Справка 6'!J18</f>
        <v>8727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48">
        <f t="shared" si="41"/>
        <v>45291</v>
      </c>
      <c r="D649" s="99" t="s">
        <v>545</v>
      </c>
      <c r="E649" s="480">
        <v>7</v>
      </c>
      <c r="F649" s="99" t="s">
        <v>804</v>
      </c>
      <c r="H649" s="99">
        <f>'Справка 6'!J19</f>
        <v>244399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48">
        <f t="shared" si="41"/>
        <v>45291</v>
      </c>
      <c r="D650" s="99" t="s">
        <v>547</v>
      </c>
      <c r="E650" s="480">
        <v>7</v>
      </c>
      <c r="F650" s="99" t="s">
        <v>546</v>
      </c>
      <c r="H650" s="99">
        <f>'Справка 6'!J20</f>
        <v>83629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48">
        <f t="shared" si="41"/>
        <v>45291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48">
        <f t="shared" si="41"/>
        <v>45291</v>
      </c>
      <c r="D652" s="99" t="s">
        <v>553</v>
      </c>
      <c r="E652" s="480">
        <v>7</v>
      </c>
      <c r="F652" s="99" t="s">
        <v>552</v>
      </c>
      <c r="H652" s="99">
        <f>'Справка 6'!J23</f>
        <v>244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48">
        <f aca="true" t="shared" si="44" ref="C653:C716">endDate</f>
        <v>45291</v>
      </c>
      <c r="D653" s="99" t="s">
        <v>555</v>
      </c>
      <c r="E653" s="480">
        <v>7</v>
      </c>
      <c r="F653" s="99" t="s">
        <v>554</v>
      </c>
      <c r="H653" s="99">
        <f>'Справка 6'!J24</f>
        <v>2130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48">
        <f t="shared" si="44"/>
        <v>45291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48">
        <f t="shared" si="44"/>
        <v>45291</v>
      </c>
      <c r="D655" s="99" t="s">
        <v>558</v>
      </c>
      <c r="E655" s="480">
        <v>7</v>
      </c>
      <c r="F655" s="99" t="s">
        <v>542</v>
      </c>
      <c r="H655" s="99">
        <f>'Справка 6'!J26</f>
        <v>658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48">
        <f t="shared" si="44"/>
        <v>45291</v>
      </c>
      <c r="D656" s="99" t="s">
        <v>560</v>
      </c>
      <c r="E656" s="480">
        <v>7</v>
      </c>
      <c r="F656" s="99" t="s">
        <v>838</v>
      </c>
      <c r="H656" s="99">
        <f>'Справка 6'!J27</f>
        <v>3032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48">
        <f t="shared" si="44"/>
        <v>45291</v>
      </c>
      <c r="D657" s="99" t="s">
        <v>562</v>
      </c>
      <c r="E657" s="480">
        <v>7</v>
      </c>
      <c r="F657" s="99" t="s">
        <v>561</v>
      </c>
      <c r="H657" s="99">
        <f>'Справка 6'!J29</f>
        <v>39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48">
        <f t="shared" si="44"/>
        <v>45291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48">
        <f t="shared" si="44"/>
        <v>45291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48">
        <f t="shared" si="44"/>
        <v>45291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48">
        <f t="shared" si="44"/>
        <v>45291</v>
      </c>
      <c r="D661" s="99" t="s">
        <v>566</v>
      </c>
      <c r="E661" s="480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48">
        <f t="shared" si="44"/>
        <v>45291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48">
        <f t="shared" si="44"/>
        <v>45291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48">
        <f t="shared" si="44"/>
        <v>45291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48">
        <f t="shared" si="44"/>
        <v>45291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48">
        <f t="shared" si="44"/>
        <v>45291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48">
        <f t="shared" si="44"/>
        <v>45291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48">
        <f t="shared" si="44"/>
        <v>45291</v>
      </c>
      <c r="D668" s="99" t="s">
        <v>578</v>
      </c>
      <c r="E668" s="480">
        <v>7</v>
      </c>
      <c r="F668" s="99" t="s">
        <v>803</v>
      </c>
      <c r="H668" s="99">
        <f>'Справка 6'!J40</f>
        <v>39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48">
        <f t="shared" si="44"/>
        <v>45291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48">
        <f t="shared" si="44"/>
        <v>45291</v>
      </c>
      <c r="D670" s="99" t="s">
        <v>583</v>
      </c>
      <c r="E670" s="480">
        <v>7</v>
      </c>
      <c r="F670" s="99" t="s">
        <v>582</v>
      </c>
      <c r="H670" s="99">
        <f>'Справка 6'!J42</f>
        <v>331099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48">
        <f t="shared" si="44"/>
        <v>45291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48">
        <f t="shared" si="44"/>
        <v>45291</v>
      </c>
      <c r="D672" s="99" t="s">
        <v>526</v>
      </c>
      <c r="E672" s="480">
        <v>8</v>
      </c>
      <c r="F672" s="99" t="s">
        <v>525</v>
      </c>
      <c r="H672" s="99">
        <f>'Справка 6'!K12</f>
        <v>24970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48">
        <f t="shared" si="44"/>
        <v>45291</v>
      </c>
      <c r="D673" s="99" t="s">
        <v>529</v>
      </c>
      <c r="E673" s="480">
        <v>8</v>
      </c>
      <c r="F673" s="99" t="s">
        <v>528</v>
      </c>
      <c r="H673" s="99">
        <f>'Справка 6'!K13</f>
        <v>24833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48">
        <f t="shared" si="44"/>
        <v>45291</v>
      </c>
      <c r="D674" s="99" t="s">
        <v>532</v>
      </c>
      <c r="E674" s="480">
        <v>8</v>
      </c>
      <c r="F674" s="99" t="s">
        <v>531</v>
      </c>
      <c r="H674" s="99">
        <f>'Справка 6'!K14</f>
        <v>21667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48">
        <f t="shared" si="44"/>
        <v>45291</v>
      </c>
      <c r="D675" s="99" t="s">
        <v>535</v>
      </c>
      <c r="E675" s="480">
        <v>8</v>
      </c>
      <c r="F675" s="99" t="s">
        <v>534</v>
      </c>
      <c r="H675" s="99">
        <f>'Справка 6'!K15</f>
        <v>29559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48">
        <f t="shared" si="44"/>
        <v>45291</v>
      </c>
      <c r="D676" s="99" t="s">
        <v>537</v>
      </c>
      <c r="E676" s="480">
        <v>8</v>
      </c>
      <c r="F676" s="99" t="s">
        <v>536</v>
      </c>
      <c r="H676" s="99">
        <f>'Справка 6'!K16</f>
        <v>8164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48">
        <f t="shared" si="44"/>
        <v>45291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48">
        <f t="shared" si="44"/>
        <v>45291</v>
      </c>
      <c r="D678" s="99" t="s">
        <v>543</v>
      </c>
      <c r="E678" s="480">
        <v>8</v>
      </c>
      <c r="F678" s="99" t="s">
        <v>542</v>
      </c>
      <c r="H678" s="99">
        <f>'Справка 6'!K18</f>
        <v>5585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48">
        <f t="shared" si="44"/>
        <v>45291</v>
      </c>
      <c r="D679" s="99" t="s">
        <v>545</v>
      </c>
      <c r="E679" s="480">
        <v>8</v>
      </c>
      <c r="F679" s="99" t="s">
        <v>804</v>
      </c>
      <c r="H679" s="99">
        <f>'Справка 6'!K19</f>
        <v>114778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48">
        <f t="shared" si="44"/>
        <v>45291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48">
        <f t="shared" si="44"/>
        <v>45291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48">
        <f t="shared" si="44"/>
        <v>45291</v>
      </c>
      <c r="D682" s="99" t="s">
        <v>553</v>
      </c>
      <c r="E682" s="480">
        <v>8</v>
      </c>
      <c r="F682" s="99" t="s">
        <v>552</v>
      </c>
      <c r="H682" s="99">
        <f>'Справка 6'!K23</f>
        <v>150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48">
        <f t="shared" si="44"/>
        <v>45291</v>
      </c>
      <c r="D683" s="99" t="s">
        <v>555</v>
      </c>
      <c r="E683" s="480">
        <v>8</v>
      </c>
      <c r="F683" s="99" t="s">
        <v>554</v>
      </c>
      <c r="H683" s="99">
        <f>'Справка 6'!K24</f>
        <v>1915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48">
        <f t="shared" si="44"/>
        <v>45291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48">
        <f t="shared" si="44"/>
        <v>45291</v>
      </c>
      <c r="D685" s="99" t="s">
        <v>558</v>
      </c>
      <c r="E685" s="480">
        <v>8</v>
      </c>
      <c r="F685" s="99" t="s">
        <v>542</v>
      </c>
      <c r="H685" s="99">
        <f>'Справка 6'!K26</f>
        <v>405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48">
        <f t="shared" si="44"/>
        <v>45291</v>
      </c>
      <c r="D686" s="99" t="s">
        <v>560</v>
      </c>
      <c r="E686" s="480">
        <v>8</v>
      </c>
      <c r="F686" s="99" t="s">
        <v>838</v>
      </c>
      <c r="H686" s="99">
        <f>'Справка 6'!K27</f>
        <v>2470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48">
        <f t="shared" si="44"/>
        <v>45291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48">
        <f t="shared" si="44"/>
        <v>45291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48">
        <f t="shared" si="44"/>
        <v>45291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48">
        <f t="shared" si="44"/>
        <v>45291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48">
        <f t="shared" si="44"/>
        <v>45291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48">
        <f t="shared" si="44"/>
        <v>45291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48">
        <f t="shared" si="44"/>
        <v>45291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48">
        <f t="shared" si="44"/>
        <v>45291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48">
        <f t="shared" si="44"/>
        <v>45291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48">
        <f t="shared" si="44"/>
        <v>45291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48">
        <f t="shared" si="44"/>
        <v>45291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48">
        <f t="shared" si="44"/>
        <v>45291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48">
        <f t="shared" si="44"/>
        <v>45291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48">
        <f t="shared" si="44"/>
        <v>45291</v>
      </c>
      <c r="D700" s="99" t="s">
        <v>583</v>
      </c>
      <c r="E700" s="480">
        <v>8</v>
      </c>
      <c r="F700" s="99" t="s">
        <v>582</v>
      </c>
      <c r="H700" s="99">
        <f>'Справка 6'!K42</f>
        <v>117248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48">
        <f t="shared" si="44"/>
        <v>45291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48">
        <f t="shared" si="44"/>
        <v>45291</v>
      </c>
      <c r="D702" s="99" t="s">
        <v>526</v>
      </c>
      <c r="E702" s="480">
        <v>9</v>
      </c>
      <c r="F702" s="99" t="s">
        <v>525</v>
      </c>
      <c r="H702" s="99">
        <f>'Справка 6'!L12</f>
        <v>1627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48">
        <f t="shared" si="44"/>
        <v>45291</v>
      </c>
      <c r="D703" s="99" t="s">
        <v>529</v>
      </c>
      <c r="E703" s="480">
        <v>9</v>
      </c>
      <c r="F703" s="99" t="s">
        <v>528</v>
      </c>
      <c r="H703" s="99">
        <f>'Справка 6'!L13</f>
        <v>897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48">
        <f t="shared" si="44"/>
        <v>45291</v>
      </c>
      <c r="D704" s="99" t="s">
        <v>532</v>
      </c>
      <c r="E704" s="480">
        <v>9</v>
      </c>
      <c r="F704" s="99" t="s">
        <v>531</v>
      </c>
      <c r="H704" s="99">
        <f>'Справка 6'!L14</f>
        <v>1383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48">
        <f t="shared" si="44"/>
        <v>45291</v>
      </c>
      <c r="D705" s="99" t="s">
        <v>535</v>
      </c>
      <c r="E705" s="480">
        <v>9</v>
      </c>
      <c r="F705" s="99" t="s">
        <v>534</v>
      </c>
      <c r="H705" s="99">
        <f>'Справка 6'!L15</f>
        <v>2609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48">
        <f t="shared" si="44"/>
        <v>45291</v>
      </c>
      <c r="D706" s="99" t="s">
        <v>537</v>
      </c>
      <c r="E706" s="480">
        <v>9</v>
      </c>
      <c r="F706" s="99" t="s">
        <v>536</v>
      </c>
      <c r="H706" s="99">
        <f>'Справка 6'!L16</f>
        <v>846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48">
        <f t="shared" si="44"/>
        <v>45291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48">
        <f t="shared" si="44"/>
        <v>45291</v>
      </c>
      <c r="D708" s="99" t="s">
        <v>543</v>
      </c>
      <c r="E708" s="480">
        <v>9</v>
      </c>
      <c r="F708" s="99" t="s">
        <v>542</v>
      </c>
      <c r="H708" s="99">
        <f>'Справка 6'!L18</f>
        <v>680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48">
        <f t="shared" si="44"/>
        <v>45291</v>
      </c>
      <c r="D709" s="99" t="s">
        <v>545</v>
      </c>
      <c r="E709" s="480">
        <v>9</v>
      </c>
      <c r="F709" s="99" t="s">
        <v>804</v>
      </c>
      <c r="H709" s="99">
        <f>'Справка 6'!L19</f>
        <v>8042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48">
        <f t="shared" si="44"/>
        <v>45291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48">
        <f t="shared" si="44"/>
        <v>45291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48">
        <f t="shared" si="44"/>
        <v>45291</v>
      </c>
      <c r="D712" s="99" t="s">
        <v>553</v>
      </c>
      <c r="E712" s="480">
        <v>9</v>
      </c>
      <c r="F712" s="99" t="s">
        <v>552</v>
      </c>
      <c r="H712" s="99">
        <f>'Справка 6'!L23</f>
        <v>9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48">
        <f t="shared" si="44"/>
        <v>45291</v>
      </c>
      <c r="D713" s="99" t="s">
        <v>555</v>
      </c>
      <c r="E713" s="480">
        <v>9</v>
      </c>
      <c r="F713" s="99" t="s">
        <v>554</v>
      </c>
      <c r="H713" s="99">
        <f>'Справка 6'!L24</f>
        <v>59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48">
        <f t="shared" si="44"/>
        <v>45291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48">
        <f t="shared" si="44"/>
        <v>45291</v>
      </c>
      <c r="D715" s="99" t="s">
        <v>558</v>
      </c>
      <c r="E715" s="480">
        <v>9</v>
      </c>
      <c r="F715" s="99" t="s">
        <v>542</v>
      </c>
      <c r="H715" s="99">
        <f>'Справка 6'!L26</f>
        <v>55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48">
        <f t="shared" si="44"/>
        <v>45291</v>
      </c>
      <c r="D716" s="99" t="s">
        <v>560</v>
      </c>
      <c r="E716" s="480">
        <v>9</v>
      </c>
      <c r="F716" s="99" t="s">
        <v>838</v>
      </c>
      <c r="H716" s="99">
        <f>'Справка 6'!L27</f>
        <v>123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48">
        <f aca="true" t="shared" si="47" ref="C717:C780">endDate</f>
        <v>45291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48">
        <f t="shared" si="47"/>
        <v>45291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48">
        <f t="shared" si="47"/>
        <v>45291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48">
        <f t="shared" si="47"/>
        <v>45291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48">
        <f t="shared" si="47"/>
        <v>45291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48">
        <f t="shared" si="47"/>
        <v>45291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48">
        <f t="shared" si="47"/>
        <v>45291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48">
        <f t="shared" si="47"/>
        <v>45291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48">
        <f t="shared" si="47"/>
        <v>45291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48">
        <f t="shared" si="47"/>
        <v>45291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48">
        <f t="shared" si="47"/>
        <v>45291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48">
        <f t="shared" si="47"/>
        <v>45291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48">
        <f t="shared" si="47"/>
        <v>45291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48">
        <f t="shared" si="47"/>
        <v>45291</v>
      </c>
      <c r="D730" s="99" t="s">
        <v>583</v>
      </c>
      <c r="E730" s="480">
        <v>9</v>
      </c>
      <c r="F730" s="99" t="s">
        <v>582</v>
      </c>
      <c r="H730" s="99">
        <f>'Справка 6'!L42</f>
        <v>8165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48">
        <f t="shared" si="47"/>
        <v>45291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48">
        <f t="shared" si="47"/>
        <v>45291</v>
      </c>
      <c r="D732" s="99" t="s">
        <v>526</v>
      </c>
      <c r="E732" s="480">
        <v>10</v>
      </c>
      <c r="F732" s="99" t="s">
        <v>525</v>
      </c>
      <c r="H732" s="99">
        <f>'Справка 6'!M12</f>
        <v>232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48">
        <f t="shared" si="47"/>
        <v>45291</v>
      </c>
      <c r="D733" s="99" t="s">
        <v>529</v>
      </c>
      <c r="E733" s="480">
        <v>10</v>
      </c>
      <c r="F733" s="99" t="s">
        <v>528</v>
      </c>
      <c r="H733" s="99">
        <f>'Справка 6'!M13</f>
        <v>782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48">
        <f t="shared" si="47"/>
        <v>45291</v>
      </c>
      <c r="D734" s="99" t="s">
        <v>532</v>
      </c>
      <c r="E734" s="480">
        <v>10</v>
      </c>
      <c r="F734" s="99" t="s">
        <v>531</v>
      </c>
      <c r="H734" s="99">
        <f>'Справка 6'!M14</f>
        <v>1220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48">
        <f t="shared" si="47"/>
        <v>45291</v>
      </c>
      <c r="D735" s="99" t="s">
        <v>535</v>
      </c>
      <c r="E735" s="480">
        <v>10</v>
      </c>
      <c r="F735" s="99" t="s">
        <v>534</v>
      </c>
      <c r="H735" s="99">
        <f>'Справка 6'!M15</f>
        <v>10331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48">
        <f t="shared" si="47"/>
        <v>45291</v>
      </c>
      <c r="D736" s="99" t="s">
        <v>537</v>
      </c>
      <c r="E736" s="480">
        <v>10</v>
      </c>
      <c r="F736" s="99" t="s">
        <v>536</v>
      </c>
      <c r="H736" s="99">
        <f>'Справка 6'!M16</f>
        <v>228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48">
        <f t="shared" si="47"/>
        <v>45291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48">
        <f t="shared" si="47"/>
        <v>45291</v>
      </c>
      <c r="D738" s="99" t="s">
        <v>543</v>
      </c>
      <c r="E738" s="480">
        <v>10</v>
      </c>
      <c r="F738" s="99" t="s">
        <v>542</v>
      </c>
      <c r="H738" s="99">
        <f>'Справка 6'!M18</f>
        <v>402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48">
        <f t="shared" si="47"/>
        <v>45291</v>
      </c>
      <c r="D739" s="99" t="s">
        <v>545</v>
      </c>
      <c r="E739" s="480">
        <v>10</v>
      </c>
      <c r="F739" s="99" t="s">
        <v>804</v>
      </c>
      <c r="H739" s="99">
        <f>'Справка 6'!M19</f>
        <v>13195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48">
        <f t="shared" si="47"/>
        <v>45291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48">
        <f t="shared" si="47"/>
        <v>45291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48">
        <f t="shared" si="47"/>
        <v>45291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48">
        <f t="shared" si="47"/>
        <v>45291</v>
      </c>
      <c r="D743" s="99" t="s">
        <v>555</v>
      </c>
      <c r="E743" s="480">
        <v>10</v>
      </c>
      <c r="F743" s="99" t="s">
        <v>554</v>
      </c>
      <c r="H743" s="99">
        <f>'Справка 6'!M24</f>
        <v>43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48">
        <f t="shared" si="47"/>
        <v>45291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48">
        <f t="shared" si="47"/>
        <v>45291</v>
      </c>
      <c r="D745" s="99" t="s">
        <v>558</v>
      </c>
      <c r="E745" s="480">
        <v>10</v>
      </c>
      <c r="F745" s="99" t="s">
        <v>542</v>
      </c>
      <c r="H745" s="99">
        <f>'Справка 6'!M26</f>
        <v>41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48">
        <f t="shared" si="47"/>
        <v>45291</v>
      </c>
      <c r="D746" s="99" t="s">
        <v>560</v>
      </c>
      <c r="E746" s="480">
        <v>10</v>
      </c>
      <c r="F746" s="99" t="s">
        <v>838</v>
      </c>
      <c r="H746" s="99">
        <f>'Справка 6'!M27</f>
        <v>84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48">
        <f t="shared" si="47"/>
        <v>45291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48">
        <f t="shared" si="47"/>
        <v>45291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48">
        <f t="shared" si="47"/>
        <v>45291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48">
        <f t="shared" si="47"/>
        <v>45291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48">
        <f t="shared" si="47"/>
        <v>45291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48">
        <f t="shared" si="47"/>
        <v>45291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48">
        <f t="shared" si="47"/>
        <v>45291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48">
        <f t="shared" si="47"/>
        <v>45291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48">
        <f t="shared" si="47"/>
        <v>45291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48">
        <f t="shared" si="47"/>
        <v>45291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48">
        <f t="shared" si="47"/>
        <v>45291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48">
        <f t="shared" si="47"/>
        <v>45291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48">
        <f t="shared" si="47"/>
        <v>45291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48">
        <f t="shared" si="47"/>
        <v>45291</v>
      </c>
      <c r="D760" s="99" t="s">
        <v>583</v>
      </c>
      <c r="E760" s="480">
        <v>10</v>
      </c>
      <c r="F760" s="99" t="s">
        <v>582</v>
      </c>
      <c r="H760" s="99">
        <f>'Справка 6'!M42</f>
        <v>13279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48">
        <f t="shared" si="47"/>
        <v>45291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48">
        <f t="shared" si="47"/>
        <v>45291</v>
      </c>
      <c r="D762" s="99" t="s">
        <v>526</v>
      </c>
      <c r="E762" s="480">
        <v>11</v>
      </c>
      <c r="F762" s="99" t="s">
        <v>525</v>
      </c>
      <c r="H762" s="99">
        <f>'Справка 6'!N12</f>
        <v>26365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48">
        <f t="shared" si="47"/>
        <v>45291</v>
      </c>
      <c r="D763" s="99" t="s">
        <v>529</v>
      </c>
      <c r="E763" s="480">
        <v>11</v>
      </c>
      <c r="F763" s="99" t="s">
        <v>528</v>
      </c>
      <c r="H763" s="99">
        <f>'Справка 6'!N13</f>
        <v>24948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48">
        <f t="shared" si="47"/>
        <v>45291</v>
      </c>
      <c r="D764" s="99" t="s">
        <v>532</v>
      </c>
      <c r="E764" s="480">
        <v>11</v>
      </c>
      <c r="F764" s="99" t="s">
        <v>531</v>
      </c>
      <c r="H764" s="99">
        <f>'Справка 6'!N14</f>
        <v>21830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48">
        <f t="shared" si="47"/>
        <v>45291</v>
      </c>
      <c r="D765" s="99" t="s">
        <v>535</v>
      </c>
      <c r="E765" s="480">
        <v>11</v>
      </c>
      <c r="F765" s="99" t="s">
        <v>534</v>
      </c>
      <c r="H765" s="99">
        <f>'Справка 6'!N15</f>
        <v>21837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48">
        <f t="shared" si="47"/>
        <v>45291</v>
      </c>
      <c r="D766" s="99" t="s">
        <v>537</v>
      </c>
      <c r="E766" s="480">
        <v>11</v>
      </c>
      <c r="F766" s="99" t="s">
        <v>536</v>
      </c>
      <c r="H766" s="99">
        <f>'Справка 6'!N16</f>
        <v>8782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48">
        <f t="shared" si="47"/>
        <v>45291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48">
        <f t="shared" si="47"/>
        <v>45291</v>
      </c>
      <c r="D768" s="99" t="s">
        <v>543</v>
      </c>
      <c r="E768" s="480">
        <v>11</v>
      </c>
      <c r="F768" s="99" t="s">
        <v>542</v>
      </c>
      <c r="H768" s="99">
        <f>'Справка 6'!N18</f>
        <v>5863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48">
        <f t="shared" si="47"/>
        <v>45291</v>
      </c>
      <c r="D769" s="99" t="s">
        <v>545</v>
      </c>
      <c r="E769" s="480">
        <v>11</v>
      </c>
      <c r="F769" s="99" t="s">
        <v>804</v>
      </c>
      <c r="H769" s="99">
        <f>'Справка 6'!N19</f>
        <v>109625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48">
        <f t="shared" si="47"/>
        <v>45291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48">
        <f t="shared" si="47"/>
        <v>45291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48">
        <f t="shared" si="47"/>
        <v>45291</v>
      </c>
      <c r="D772" s="99" t="s">
        <v>553</v>
      </c>
      <c r="E772" s="480">
        <v>11</v>
      </c>
      <c r="F772" s="99" t="s">
        <v>552</v>
      </c>
      <c r="H772" s="99">
        <f>'Справка 6'!N23</f>
        <v>159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48">
        <f t="shared" si="47"/>
        <v>45291</v>
      </c>
      <c r="D773" s="99" t="s">
        <v>555</v>
      </c>
      <c r="E773" s="480">
        <v>11</v>
      </c>
      <c r="F773" s="99" t="s">
        <v>554</v>
      </c>
      <c r="H773" s="99">
        <f>'Справка 6'!N24</f>
        <v>1931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48">
        <f t="shared" si="47"/>
        <v>45291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48">
        <f t="shared" si="47"/>
        <v>45291</v>
      </c>
      <c r="D775" s="99" t="s">
        <v>558</v>
      </c>
      <c r="E775" s="480">
        <v>11</v>
      </c>
      <c r="F775" s="99" t="s">
        <v>542</v>
      </c>
      <c r="H775" s="99">
        <f>'Справка 6'!N26</f>
        <v>419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48">
        <f t="shared" si="47"/>
        <v>45291</v>
      </c>
      <c r="D776" s="99" t="s">
        <v>560</v>
      </c>
      <c r="E776" s="480">
        <v>11</v>
      </c>
      <c r="F776" s="99" t="s">
        <v>838</v>
      </c>
      <c r="H776" s="99">
        <f>'Справка 6'!N27</f>
        <v>2509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48">
        <f t="shared" si="47"/>
        <v>45291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48">
        <f t="shared" si="47"/>
        <v>45291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48">
        <f t="shared" si="47"/>
        <v>45291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48">
        <f t="shared" si="47"/>
        <v>45291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48">
        <f aca="true" t="shared" si="50" ref="C781:C844">endDate</f>
        <v>45291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48">
        <f t="shared" si="50"/>
        <v>45291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48">
        <f t="shared" si="50"/>
        <v>45291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48">
        <f t="shared" si="50"/>
        <v>45291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48">
        <f t="shared" si="50"/>
        <v>45291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48">
        <f t="shared" si="50"/>
        <v>45291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48">
        <f t="shared" si="50"/>
        <v>45291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48">
        <f t="shared" si="50"/>
        <v>45291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48">
        <f t="shared" si="50"/>
        <v>45291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48">
        <f t="shared" si="50"/>
        <v>45291</v>
      </c>
      <c r="D790" s="99" t="s">
        <v>583</v>
      </c>
      <c r="E790" s="480">
        <v>11</v>
      </c>
      <c r="F790" s="99" t="s">
        <v>582</v>
      </c>
      <c r="H790" s="99">
        <f>'Справка 6'!N42</f>
        <v>112134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48">
        <f t="shared" si="50"/>
        <v>45291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48">
        <f t="shared" si="50"/>
        <v>45291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48">
        <f t="shared" si="50"/>
        <v>45291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48">
        <f t="shared" si="50"/>
        <v>45291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48">
        <f t="shared" si="50"/>
        <v>45291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48">
        <f t="shared" si="50"/>
        <v>45291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48">
        <f t="shared" si="50"/>
        <v>45291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48">
        <f t="shared" si="50"/>
        <v>45291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48">
        <f t="shared" si="50"/>
        <v>45291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48">
        <f t="shared" si="50"/>
        <v>45291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48">
        <f t="shared" si="50"/>
        <v>45291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48">
        <f t="shared" si="50"/>
        <v>45291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48">
        <f t="shared" si="50"/>
        <v>45291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48">
        <f t="shared" si="50"/>
        <v>45291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48">
        <f t="shared" si="50"/>
        <v>45291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48">
        <f t="shared" si="50"/>
        <v>45291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48">
        <f t="shared" si="50"/>
        <v>45291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48">
        <f t="shared" si="50"/>
        <v>45291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48">
        <f t="shared" si="50"/>
        <v>45291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48">
        <f t="shared" si="50"/>
        <v>45291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48">
        <f t="shared" si="50"/>
        <v>45291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48">
        <f t="shared" si="50"/>
        <v>45291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48">
        <f t="shared" si="50"/>
        <v>45291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48">
        <f t="shared" si="50"/>
        <v>45291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48">
        <f t="shared" si="50"/>
        <v>45291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48">
        <f t="shared" si="50"/>
        <v>45291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48">
        <f t="shared" si="50"/>
        <v>45291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48">
        <f t="shared" si="50"/>
        <v>45291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48">
        <f t="shared" si="50"/>
        <v>45291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48">
        <f t="shared" si="50"/>
        <v>45291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48">
        <f t="shared" si="50"/>
        <v>45291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48">
        <f t="shared" si="50"/>
        <v>45291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48">
        <f t="shared" si="50"/>
        <v>45291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48">
        <f t="shared" si="50"/>
        <v>45291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48">
        <f t="shared" si="50"/>
        <v>45291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48">
        <f t="shared" si="50"/>
        <v>45291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48">
        <f t="shared" si="50"/>
        <v>45291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48">
        <f t="shared" si="50"/>
        <v>45291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48">
        <f t="shared" si="50"/>
        <v>45291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48">
        <f t="shared" si="50"/>
        <v>45291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48">
        <f t="shared" si="50"/>
        <v>45291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48">
        <f t="shared" si="50"/>
        <v>45291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48">
        <f t="shared" si="50"/>
        <v>45291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48">
        <f t="shared" si="50"/>
        <v>45291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48">
        <f t="shared" si="50"/>
        <v>45291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48">
        <f t="shared" si="50"/>
        <v>45291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48">
        <f t="shared" si="50"/>
        <v>45291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48">
        <f t="shared" si="50"/>
        <v>45291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48">
        <f t="shared" si="50"/>
        <v>45291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48">
        <f t="shared" si="50"/>
        <v>45291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48">
        <f t="shared" si="50"/>
        <v>45291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48">
        <f t="shared" si="50"/>
        <v>45291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48">
        <f t="shared" si="50"/>
        <v>45291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48">
        <f t="shared" si="50"/>
        <v>45291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48">
        <f aca="true" t="shared" si="53" ref="C845:C910">endDate</f>
        <v>45291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48">
        <f t="shared" si="53"/>
        <v>45291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48">
        <f t="shared" si="53"/>
        <v>45291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48">
        <f t="shared" si="53"/>
        <v>45291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48">
        <f t="shared" si="53"/>
        <v>45291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48">
        <f t="shared" si="53"/>
        <v>45291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48">
        <f t="shared" si="53"/>
        <v>45291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48">
        <f t="shared" si="53"/>
        <v>45291</v>
      </c>
      <c r="D852" s="99" t="s">
        <v>526</v>
      </c>
      <c r="E852" s="480">
        <v>14</v>
      </c>
      <c r="F852" s="99" t="s">
        <v>525</v>
      </c>
      <c r="H852" s="99">
        <f>'Справка 6'!Q12</f>
        <v>26365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48">
        <f t="shared" si="53"/>
        <v>45291</v>
      </c>
      <c r="D853" s="99" t="s">
        <v>529</v>
      </c>
      <c r="E853" s="480">
        <v>14</v>
      </c>
      <c r="F853" s="99" t="s">
        <v>528</v>
      </c>
      <c r="H853" s="99">
        <f>'Справка 6'!Q13</f>
        <v>24948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48">
        <f t="shared" si="53"/>
        <v>45291</v>
      </c>
      <c r="D854" s="99" t="s">
        <v>532</v>
      </c>
      <c r="E854" s="480">
        <v>14</v>
      </c>
      <c r="F854" s="99" t="s">
        <v>531</v>
      </c>
      <c r="H854" s="99">
        <f>'Справка 6'!Q14</f>
        <v>21830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48">
        <f t="shared" si="53"/>
        <v>45291</v>
      </c>
      <c r="D855" s="99" t="s">
        <v>535</v>
      </c>
      <c r="E855" s="480">
        <v>14</v>
      </c>
      <c r="F855" s="99" t="s">
        <v>534</v>
      </c>
      <c r="H855" s="99">
        <f>'Справка 6'!Q15</f>
        <v>21837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48">
        <f t="shared" si="53"/>
        <v>45291</v>
      </c>
      <c r="D856" s="99" t="s">
        <v>537</v>
      </c>
      <c r="E856" s="480">
        <v>14</v>
      </c>
      <c r="F856" s="99" t="s">
        <v>536</v>
      </c>
      <c r="H856" s="99">
        <f>'Справка 6'!Q16</f>
        <v>8782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48">
        <f t="shared" si="53"/>
        <v>45291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48">
        <f t="shared" si="53"/>
        <v>45291</v>
      </c>
      <c r="D858" s="99" t="s">
        <v>543</v>
      </c>
      <c r="E858" s="480">
        <v>14</v>
      </c>
      <c r="F858" s="99" t="s">
        <v>542</v>
      </c>
      <c r="H858" s="99">
        <f>'Справка 6'!Q18</f>
        <v>5863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48">
        <f t="shared" si="53"/>
        <v>45291</v>
      </c>
      <c r="D859" s="99" t="s">
        <v>545</v>
      </c>
      <c r="E859" s="480">
        <v>14</v>
      </c>
      <c r="F859" s="99" t="s">
        <v>804</v>
      </c>
      <c r="H859" s="99">
        <f>'Справка 6'!Q19</f>
        <v>109625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48">
        <f t="shared" si="53"/>
        <v>45291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48">
        <f t="shared" si="53"/>
        <v>45291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48">
        <f t="shared" si="53"/>
        <v>45291</v>
      </c>
      <c r="D862" s="99" t="s">
        <v>553</v>
      </c>
      <c r="E862" s="480">
        <v>14</v>
      </c>
      <c r="F862" s="99" t="s">
        <v>552</v>
      </c>
      <c r="H862" s="99">
        <f>'Справка 6'!Q23</f>
        <v>159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48">
        <f t="shared" si="53"/>
        <v>45291</v>
      </c>
      <c r="D863" s="99" t="s">
        <v>555</v>
      </c>
      <c r="E863" s="480">
        <v>14</v>
      </c>
      <c r="F863" s="99" t="s">
        <v>554</v>
      </c>
      <c r="H863" s="99">
        <f>'Справка 6'!Q24</f>
        <v>1931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48">
        <f t="shared" si="53"/>
        <v>45291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48">
        <f t="shared" si="53"/>
        <v>45291</v>
      </c>
      <c r="D865" s="99" t="s">
        <v>558</v>
      </c>
      <c r="E865" s="480">
        <v>14</v>
      </c>
      <c r="F865" s="99" t="s">
        <v>542</v>
      </c>
      <c r="H865" s="99">
        <f>'Справка 6'!Q26</f>
        <v>419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48">
        <f t="shared" si="53"/>
        <v>45291</v>
      </c>
      <c r="D866" s="99" t="s">
        <v>560</v>
      </c>
      <c r="E866" s="480">
        <v>14</v>
      </c>
      <c r="F866" s="99" t="s">
        <v>838</v>
      </c>
      <c r="H866" s="99">
        <f>'Справка 6'!Q27</f>
        <v>2509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48">
        <f t="shared" si="53"/>
        <v>45291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48">
        <f t="shared" si="53"/>
        <v>45291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48">
        <f t="shared" si="53"/>
        <v>45291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48">
        <f t="shared" si="53"/>
        <v>45291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48">
        <f t="shared" si="53"/>
        <v>45291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48">
        <f t="shared" si="53"/>
        <v>45291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48">
        <f t="shared" si="53"/>
        <v>45291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48">
        <f t="shared" si="53"/>
        <v>45291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48">
        <f t="shared" si="53"/>
        <v>45291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48">
        <f t="shared" si="53"/>
        <v>45291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48">
        <f t="shared" si="53"/>
        <v>45291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48">
        <f t="shared" si="53"/>
        <v>45291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48">
        <f t="shared" si="53"/>
        <v>45291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48">
        <f t="shared" si="53"/>
        <v>45291</v>
      </c>
      <c r="D880" s="99" t="s">
        <v>583</v>
      </c>
      <c r="E880" s="480">
        <v>14</v>
      </c>
      <c r="F880" s="99" t="s">
        <v>582</v>
      </c>
      <c r="H880" s="99">
        <f>'Справка 6'!Q42</f>
        <v>112134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48">
        <f t="shared" si="53"/>
        <v>45291</v>
      </c>
      <c r="D881" s="99" t="s">
        <v>523</v>
      </c>
      <c r="E881" s="480">
        <v>15</v>
      </c>
      <c r="F881" s="99" t="s">
        <v>522</v>
      </c>
      <c r="H881" s="99">
        <f>'Справка 6'!R11</f>
        <v>50723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48">
        <f t="shared" si="53"/>
        <v>45291</v>
      </c>
      <c r="D882" s="99" t="s">
        <v>526</v>
      </c>
      <c r="E882" s="480">
        <v>15</v>
      </c>
      <c r="F882" s="99" t="s">
        <v>525</v>
      </c>
      <c r="H882" s="99">
        <f>'Справка 6'!R12</f>
        <v>41645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48">
        <f t="shared" si="53"/>
        <v>45291</v>
      </c>
      <c r="D883" s="99" t="s">
        <v>529</v>
      </c>
      <c r="E883" s="480">
        <v>15</v>
      </c>
      <c r="F883" s="99" t="s">
        <v>528</v>
      </c>
      <c r="H883" s="99">
        <f>'Справка 6'!R13</f>
        <v>3141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48">
        <f t="shared" si="53"/>
        <v>45291</v>
      </c>
      <c r="D884" s="99" t="s">
        <v>532</v>
      </c>
      <c r="E884" s="480">
        <v>15</v>
      </c>
      <c r="F884" s="99" t="s">
        <v>531</v>
      </c>
      <c r="H884" s="99">
        <f>'Справка 6'!R14</f>
        <v>18905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48">
        <f t="shared" si="53"/>
        <v>45291</v>
      </c>
      <c r="D885" s="99" t="s">
        <v>535</v>
      </c>
      <c r="E885" s="480">
        <v>15</v>
      </c>
      <c r="F885" s="99" t="s">
        <v>534</v>
      </c>
      <c r="H885" s="99">
        <f>'Справка 6'!R15</f>
        <v>9217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48">
        <f t="shared" si="53"/>
        <v>45291</v>
      </c>
      <c r="D886" s="99" t="s">
        <v>537</v>
      </c>
      <c r="E886" s="480">
        <v>15</v>
      </c>
      <c r="F886" s="99" t="s">
        <v>536</v>
      </c>
      <c r="H886" s="99">
        <f>'Справка 6'!R16</f>
        <v>697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48">
        <f t="shared" si="53"/>
        <v>45291</v>
      </c>
      <c r="D887" s="99" t="s">
        <v>540</v>
      </c>
      <c r="E887" s="480">
        <v>15</v>
      </c>
      <c r="F887" s="99" t="s">
        <v>539</v>
      </c>
      <c r="H887" s="99">
        <f>'Справка 6'!R17</f>
        <v>7582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48">
        <f t="shared" si="53"/>
        <v>45291</v>
      </c>
      <c r="D888" s="99" t="s">
        <v>543</v>
      </c>
      <c r="E888" s="480">
        <v>15</v>
      </c>
      <c r="F888" s="99" t="s">
        <v>542</v>
      </c>
      <c r="H888" s="99">
        <f>'Справка 6'!R18</f>
        <v>2864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48">
        <f t="shared" si="53"/>
        <v>45291</v>
      </c>
      <c r="D889" s="99" t="s">
        <v>545</v>
      </c>
      <c r="E889" s="480">
        <v>15</v>
      </c>
      <c r="F889" s="99" t="s">
        <v>804</v>
      </c>
      <c r="H889" s="99">
        <f>'Справка 6'!R19</f>
        <v>134774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48">
        <f t="shared" si="53"/>
        <v>45291</v>
      </c>
      <c r="D890" s="99" t="s">
        <v>547</v>
      </c>
      <c r="E890" s="480">
        <v>15</v>
      </c>
      <c r="F890" s="99" t="s">
        <v>546</v>
      </c>
      <c r="H890" s="99">
        <f>'Справка 6'!R20</f>
        <v>83629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48">
        <f t="shared" si="53"/>
        <v>45291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48">
        <f t="shared" si="53"/>
        <v>45291</v>
      </c>
      <c r="D892" s="99" t="s">
        <v>553</v>
      </c>
      <c r="E892" s="480">
        <v>15</v>
      </c>
      <c r="F892" s="99" t="s">
        <v>552</v>
      </c>
      <c r="H892" s="99">
        <f>'Справка 6'!R23</f>
        <v>85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48">
        <f t="shared" si="53"/>
        <v>45291</v>
      </c>
      <c r="D893" s="99" t="s">
        <v>555</v>
      </c>
      <c r="E893" s="480">
        <v>15</v>
      </c>
      <c r="F893" s="99" t="s">
        <v>554</v>
      </c>
      <c r="H893" s="99">
        <f>'Справка 6'!R24</f>
        <v>199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48">
        <f t="shared" si="53"/>
        <v>45291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48">
        <f t="shared" si="53"/>
        <v>45291</v>
      </c>
      <c r="D895" s="99" t="s">
        <v>558</v>
      </c>
      <c r="E895" s="480">
        <v>15</v>
      </c>
      <c r="F895" s="99" t="s">
        <v>542</v>
      </c>
      <c r="H895" s="99">
        <f>'Справка 6'!R26</f>
        <v>239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48">
        <f t="shared" si="53"/>
        <v>45291</v>
      </c>
      <c r="D896" s="99" t="s">
        <v>560</v>
      </c>
      <c r="E896" s="480">
        <v>15</v>
      </c>
      <c r="F896" s="99" t="s">
        <v>838</v>
      </c>
      <c r="H896" s="99">
        <f>'Справка 6'!R27</f>
        <v>523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48">
        <f t="shared" si="53"/>
        <v>45291</v>
      </c>
      <c r="D897" s="99" t="s">
        <v>562</v>
      </c>
      <c r="E897" s="480">
        <v>15</v>
      </c>
      <c r="F897" s="99" t="s">
        <v>561</v>
      </c>
      <c r="H897" s="99">
        <f>'Справка 6'!R29</f>
        <v>39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48">
        <f t="shared" si="53"/>
        <v>45291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48">
        <f t="shared" si="53"/>
        <v>45291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48">
        <f t="shared" si="53"/>
        <v>45291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48">
        <f t="shared" si="53"/>
        <v>45291</v>
      </c>
      <c r="D901" s="99" t="s">
        <v>566</v>
      </c>
      <c r="E901" s="480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48">
        <f t="shared" si="53"/>
        <v>45291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48">
        <f t="shared" si="53"/>
        <v>45291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48">
        <f t="shared" si="53"/>
        <v>45291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48">
        <f t="shared" si="53"/>
        <v>45291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48">
        <f t="shared" si="53"/>
        <v>45291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48">
        <f t="shared" si="53"/>
        <v>45291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48">
        <f t="shared" si="53"/>
        <v>45291</v>
      </c>
      <c r="D908" s="99" t="s">
        <v>578</v>
      </c>
      <c r="E908" s="480">
        <v>15</v>
      </c>
      <c r="F908" s="99" t="s">
        <v>803</v>
      </c>
      <c r="H908" s="99">
        <f>'Справка 6'!R40</f>
        <v>39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48">
        <f t="shared" si="53"/>
        <v>45291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48">
        <f t="shared" si="53"/>
        <v>45291</v>
      </c>
      <c r="D910" s="99" t="s">
        <v>583</v>
      </c>
      <c r="E910" s="480">
        <v>15</v>
      </c>
      <c r="F910" s="99" t="s">
        <v>582</v>
      </c>
      <c r="H910" s="99">
        <f>'Справка 6'!R42</f>
        <v>218965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48">
        <f aca="true" t="shared" si="56" ref="C912:C975">endDate</f>
        <v>45291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48">
        <f t="shared" si="56"/>
        <v>45291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48">
        <f t="shared" si="56"/>
        <v>45291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48">
        <f t="shared" si="56"/>
        <v>45291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48">
        <f t="shared" si="56"/>
        <v>45291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48">
        <f t="shared" si="56"/>
        <v>45291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48">
        <f t="shared" si="56"/>
        <v>45291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355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48">
        <f t="shared" si="56"/>
        <v>45291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48">
        <f t="shared" si="56"/>
        <v>45291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355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48">
        <f t="shared" si="56"/>
        <v>45291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355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48">
        <f t="shared" si="56"/>
        <v>45291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48">
        <f t="shared" si="56"/>
        <v>45291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48">
        <f t="shared" si="56"/>
        <v>45291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48">
        <f t="shared" si="56"/>
        <v>45291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48">
        <f t="shared" si="56"/>
        <v>45291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48">
        <f t="shared" si="56"/>
        <v>45291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76160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48">
        <f t="shared" si="56"/>
        <v>45291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2248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48">
        <f t="shared" si="56"/>
        <v>45291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48">
        <f t="shared" si="56"/>
        <v>45291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166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48">
        <f t="shared" si="56"/>
        <v>45291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48">
        <f t="shared" si="56"/>
        <v>45291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5234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48">
        <f t="shared" si="56"/>
        <v>45291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8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48">
        <f t="shared" si="56"/>
        <v>45291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5194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48">
        <f t="shared" si="56"/>
        <v>45291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48">
        <f t="shared" si="56"/>
        <v>45291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32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48">
        <f t="shared" si="56"/>
        <v>45291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8327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48">
        <f t="shared" si="56"/>
        <v>45291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48">
        <f t="shared" si="56"/>
        <v>45291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48">
        <f t="shared" si="56"/>
        <v>45291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48">
        <f t="shared" si="56"/>
        <v>45291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8327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48">
        <f t="shared" si="56"/>
        <v>45291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92135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48">
        <f t="shared" si="56"/>
        <v>45291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92490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48">
        <f t="shared" si="56"/>
        <v>45291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48">
        <f t="shared" si="56"/>
        <v>45291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48">
        <f t="shared" si="56"/>
        <v>45291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48">
        <f t="shared" si="56"/>
        <v>45291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48">
        <f t="shared" si="56"/>
        <v>45291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48">
        <f t="shared" si="56"/>
        <v>45291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48">
        <f t="shared" si="56"/>
        <v>45291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48">
        <f t="shared" si="56"/>
        <v>45291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48">
        <f t="shared" si="56"/>
        <v>45291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48">
        <f t="shared" si="56"/>
        <v>45291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48">
        <f t="shared" si="56"/>
        <v>45291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48">
        <f t="shared" si="56"/>
        <v>45291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48">
        <f t="shared" si="56"/>
        <v>45291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48">
        <f t="shared" si="56"/>
        <v>45291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48">
        <f t="shared" si="56"/>
        <v>45291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48">
        <f t="shared" si="56"/>
        <v>45291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76160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48">
        <f t="shared" si="56"/>
        <v>45291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2248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48">
        <f t="shared" si="56"/>
        <v>45291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48">
        <f t="shared" si="56"/>
        <v>45291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166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48">
        <f t="shared" si="56"/>
        <v>45291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48">
        <f t="shared" si="56"/>
        <v>45291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5234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48">
        <f t="shared" si="56"/>
        <v>45291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8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48">
        <f t="shared" si="56"/>
        <v>45291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5194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48">
        <f t="shared" si="56"/>
        <v>45291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48">
        <f t="shared" si="56"/>
        <v>45291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32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48">
        <f t="shared" si="56"/>
        <v>45291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8327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48">
        <f t="shared" si="56"/>
        <v>45291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48">
        <f t="shared" si="56"/>
        <v>45291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48">
        <f t="shared" si="56"/>
        <v>45291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48">
        <f t="shared" si="56"/>
        <v>45291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8327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48">
        <f t="shared" si="56"/>
        <v>45291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92135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48">
        <f t="shared" si="56"/>
        <v>45291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92135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48">
        <f aca="true" t="shared" si="59" ref="C976:C1039">endDate</f>
        <v>45291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48">
        <f t="shared" si="59"/>
        <v>45291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48">
        <f t="shared" si="59"/>
        <v>45291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48">
        <f t="shared" si="59"/>
        <v>45291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48">
        <f t="shared" si="59"/>
        <v>45291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48">
        <f t="shared" si="59"/>
        <v>45291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48">
        <f t="shared" si="59"/>
        <v>45291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355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48">
        <f t="shared" si="59"/>
        <v>45291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48">
        <f t="shared" si="59"/>
        <v>45291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355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48">
        <f t="shared" si="59"/>
        <v>45291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355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48">
        <f t="shared" si="59"/>
        <v>45291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48">
        <f t="shared" si="59"/>
        <v>45291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48">
        <f t="shared" si="59"/>
        <v>45291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48">
        <f t="shared" si="59"/>
        <v>45291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48">
        <f t="shared" si="59"/>
        <v>45291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48">
        <f t="shared" si="59"/>
        <v>45291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48">
        <f t="shared" si="59"/>
        <v>45291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48">
        <f t="shared" si="59"/>
        <v>45291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48">
        <f t="shared" si="59"/>
        <v>45291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48">
        <f t="shared" si="59"/>
        <v>45291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48">
        <f t="shared" si="59"/>
        <v>45291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48">
        <f t="shared" si="59"/>
        <v>45291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48">
        <f t="shared" si="59"/>
        <v>45291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48">
        <f t="shared" si="59"/>
        <v>45291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48">
        <f t="shared" si="59"/>
        <v>45291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48">
        <f t="shared" si="59"/>
        <v>45291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48">
        <f t="shared" si="59"/>
        <v>45291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48">
        <f t="shared" si="59"/>
        <v>45291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48">
        <f t="shared" si="59"/>
        <v>45291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48">
        <f t="shared" si="59"/>
        <v>45291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48">
        <f t="shared" si="59"/>
        <v>45291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48">
        <f t="shared" si="59"/>
        <v>45291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355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48">
        <f t="shared" si="59"/>
        <v>45291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2720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48">
        <f t="shared" si="59"/>
        <v>45291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2720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48">
        <f t="shared" si="59"/>
        <v>45291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48">
        <f t="shared" si="59"/>
        <v>45291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48">
        <f t="shared" si="59"/>
        <v>45291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4272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48">
        <f t="shared" si="59"/>
        <v>45291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2050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48">
        <f t="shared" si="59"/>
        <v>45291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48">
        <f t="shared" si="59"/>
        <v>45291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2222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48">
        <f t="shared" si="59"/>
        <v>45291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48">
        <f t="shared" si="59"/>
        <v>45291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48">
        <f t="shared" si="59"/>
        <v>45291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48">
        <f t="shared" si="59"/>
        <v>45291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48">
        <f t="shared" si="59"/>
        <v>45291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1980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48">
        <f t="shared" si="59"/>
        <v>45291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48">
        <f t="shared" si="59"/>
        <v>45291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8972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48">
        <f t="shared" si="59"/>
        <v>45291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3496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48">
        <f t="shared" si="59"/>
        <v>45291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48">
        <f t="shared" si="59"/>
        <v>45291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48">
        <f t="shared" si="59"/>
        <v>45291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48">
        <f t="shared" si="59"/>
        <v>45291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48">
        <f t="shared" si="59"/>
        <v>45291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36400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48">
        <f t="shared" si="59"/>
        <v>45291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35575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48">
        <f t="shared" si="59"/>
        <v>45291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48">
        <f t="shared" si="59"/>
        <v>45291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825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48">
        <f t="shared" si="59"/>
        <v>45291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48">
        <f t="shared" si="59"/>
        <v>45291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48">
        <f t="shared" si="59"/>
        <v>45291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48">
        <f t="shared" si="59"/>
        <v>45291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48">
        <f t="shared" si="59"/>
        <v>45291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48">
        <f t="shared" si="59"/>
        <v>45291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48">
        <f t="shared" si="59"/>
        <v>45291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40162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48">
        <f t="shared" si="59"/>
        <v>45291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48">
        <f aca="true" t="shared" si="62" ref="C1040:C1103">endDate</f>
        <v>45291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27739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48">
        <f t="shared" si="62"/>
        <v>45291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3725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48">
        <f t="shared" si="62"/>
        <v>45291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2443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48">
        <f t="shared" si="62"/>
        <v>45291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5448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48">
        <f t="shared" si="62"/>
        <v>45291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381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48">
        <f t="shared" si="62"/>
        <v>45291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985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48">
        <f t="shared" si="62"/>
        <v>45291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4082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48">
        <f t="shared" si="62"/>
        <v>45291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807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48">
        <f t="shared" si="62"/>
        <v>45291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18012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48">
        <f t="shared" si="62"/>
        <v>45291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94574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48">
        <f t="shared" si="62"/>
        <v>45291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107042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48">
        <f t="shared" si="62"/>
        <v>45291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48">
        <f t="shared" si="62"/>
        <v>45291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48">
        <f t="shared" si="62"/>
        <v>45291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48">
        <f t="shared" si="62"/>
        <v>45291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48">
        <f t="shared" si="62"/>
        <v>45291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48">
        <f t="shared" si="62"/>
        <v>45291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48">
        <f t="shared" si="62"/>
        <v>45291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48">
        <f t="shared" si="62"/>
        <v>45291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48">
        <f t="shared" si="62"/>
        <v>45291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48">
        <f t="shared" si="62"/>
        <v>45291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48">
        <f t="shared" si="62"/>
        <v>45291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48">
        <f t="shared" si="62"/>
        <v>45291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48">
        <f t="shared" si="62"/>
        <v>45291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48">
        <f t="shared" si="62"/>
        <v>45291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48">
        <f t="shared" si="62"/>
        <v>45291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48">
        <f t="shared" si="62"/>
        <v>45291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48">
        <f t="shared" si="62"/>
        <v>45291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48">
        <f t="shared" si="62"/>
        <v>45291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48">
        <f t="shared" si="62"/>
        <v>45291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48">
        <f t="shared" si="62"/>
        <v>45291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48">
        <f t="shared" si="62"/>
        <v>45291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36400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48">
        <f t="shared" si="62"/>
        <v>45291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35575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48">
        <f t="shared" si="62"/>
        <v>45291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48">
        <f t="shared" si="62"/>
        <v>45291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825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48">
        <f t="shared" si="62"/>
        <v>45291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48">
        <f t="shared" si="62"/>
        <v>45291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48">
        <f t="shared" si="62"/>
        <v>45291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48">
        <f t="shared" si="62"/>
        <v>45291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48">
        <f t="shared" si="62"/>
        <v>45291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48">
        <f t="shared" si="62"/>
        <v>45291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48">
        <f t="shared" si="62"/>
        <v>45291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40162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48">
        <f t="shared" si="62"/>
        <v>45291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48">
        <f t="shared" si="62"/>
        <v>45291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27739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48">
        <f t="shared" si="62"/>
        <v>45291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3725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48">
        <f t="shared" si="62"/>
        <v>45291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2443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48">
        <f t="shared" si="62"/>
        <v>45291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5448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48">
        <f t="shared" si="62"/>
        <v>45291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381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48">
        <f t="shared" si="62"/>
        <v>45291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985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48">
        <f t="shared" si="62"/>
        <v>45291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4082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48">
        <f t="shared" si="62"/>
        <v>45291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807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48">
        <f t="shared" si="62"/>
        <v>45291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18012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48">
        <f t="shared" si="62"/>
        <v>45291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94574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48">
        <f t="shared" si="62"/>
        <v>45291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94574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48">
        <f t="shared" si="62"/>
        <v>45291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2720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48">
        <f t="shared" si="62"/>
        <v>45291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2720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48">
        <f t="shared" si="62"/>
        <v>45291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48">
        <f t="shared" si="62"/>
        <v>45291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48">
        <f t="shared" si="62"/>
        <v>45291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4272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48">
        <f t="shared" si="62"/>
        <v>45291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2050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48">
        <f t="shared" si="62"/>
        <v>45291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48">
        <f t="shared" si="62"/>
        <v>45291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2222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48">
        <f t="shared" si="62"/>
        <v>45291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48">
        <f t="shared" si="62"/>
        <v>45291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48">
        <f aca="true" t="shared" si="65" ref="C1104:C1167">endDate</f>
        <v>45291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48">
        <f t="shared" si="65"/>
        <v>45291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48">
        <f t="shared" si="65"/>
        <v>45291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1980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48">
        <f t="shared" si="65"/>
        <v>45291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48">
        <f t="shared" si="65"/>
        <v>45291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8972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48">
        <f t="shared" si="65"/>
        <v>45291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3496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48">
        <f t="shared" si="65"/>
        <v>45291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48">
        <f t="shared" si="65"/>
        <v>45291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48">
        <f t="shared" si="65"/>
        <v>45291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48">
        <f t="shared" si="65"/>
        <v>45291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48">
        <f t="shared" si="65"/>
        <v>45291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48">
        <f t="shared" si="65"/>
        <v>45291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48">
        <f t="shared" si="65"/>
        <v>45291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48">
        <f t="shared" si="65"/>
        <v>45291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48">
        <f t="shared" si="65"/>
        <v>45291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48">
        <f t="shared" si="65"/>
        <v>45291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48">
        <f t="shared" si="65"/>
        <v>45291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48">
        <f t="shared" si="65"/>
        <v>45291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48">
        <f t="shared" si="65"/>
        <v>45291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48">
        <f t="shared" si="65"/>
        <v>45291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48">
        <f t="shared" si="65"/>
        <v>45291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48">
        <f t="shared" si="65"/>
        <v>45291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48">
        <f t="shared" si="65"/>
        <v>45291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48">
        <f t="shared" si="65"/>
        <v>45291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48">
        <f t="shared" si="65"/>
        <v>45291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48">
        <f t="shared" si="65"/>
        <v>45291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48">
        <f t="shared" si="65"/>
        <v>45291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48">
        <f t="shared" si="65"/>
        <v>45291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48">
        <f t="shared" si="65"/>
        <v>45291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48">
        <f t="shared" si="65"/>
        <v>45291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48">
        <f t="shared" si="65"/>
        <v>45291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48">
        <f t="shared" si="65"/>
        <v>45291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48">
        <f t="shared" si="65"/>
        <v>45291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12468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48">
        <f t="shared" si="65"/>
        <v>45291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48">
        <f t="shared" si="65"/>
        <v>45291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48">
        <f t="shared" si="65"/>
        <v>45291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48">
        <f t="shared" si="65"/>
        <v>45291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48">
        <f t="shared" si="65"/>
        <v>45291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48">
        <f t="shared" si="65"/>
        <v>45291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48">
        <f t="shared" si="65"/>
        <v>45291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48">
        <f t="shared" si="65"/>
        <v>45291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48">
        <f t="shared" si="65"/>
        <v>45291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48">
        <f t="shared" si="65"/>
        <v>45291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48">
        <f t="shared" si="65"/>
        <v>45291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48">
        <f t="shared" si="65"/>
        <v>45291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48">
        <f t="shared" si="65"/>
        <v>45291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48">
        <f t="shared" si="65"/>
        <v>45291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48">
        <f t="shared" si="65"/>
        <v>45291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48">
        <f t="shared" si="65"/>
        <v>45291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48">
        <f t="shared" si="65"/>
        <v>45291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48">
        <f t="shared" si="65"/>
        <v>45291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48">
        <f t="shared" si="65"/>
        <v>45291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48">
        <f t="shared" si="65"/>
        <v>45291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48">
        <f t="shared" si="65"/>
        <v>45291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48">
        <f t="shared" si="65"/>
        <v>45291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48">
        <f t="shared" si="65"/>
        <v>45291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48">
        <f t="shared" si="65"/>
        <v>45291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48">
        <f t="shared" si="65"/>
        <v>45291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48">
        <f t="shared" si="65"/>
        <v>45291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48">
        <f t="shared" si="65"/>
        <v>45291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48">
        <f t="shared" si="65"/>
        <v>45291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48">
        <f t="shared" si="65"/>
        <v>45291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48">
        <f t="shared" si="65"/>
        <v>45291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48">
        <f t="shared" si="65"/>
        <v>45291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48">
        <f aca="true" t="shared" si="68" ref="C1168:C1195">endDate</f>
        <v>45291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48">
        <f t="shared" si="68"/>
        <v>45291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48">
        <f t="shared" si="68"/>
        <v>45291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48">
        <f t="shared" si="68"/>
        <v>45291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48">
        <f t="shared" si="68"/>
        <v>45291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48">
        <f t="shared" si="68"/>
        <v>45291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48">
        <f t="shared" si="68"/>
        <v>45291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48">
        <f t="shared" si="68"/>
        <v>45291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48">
        <f t="shared" si="68"/>
        <v>45291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48">
        <f t="shared" si="68"/>
        <v>45291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48">
        <f t="shared" si="68"/>
        <v>45291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48">
        <f t="shared" si="68"/>
        <v>45291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48">
        <f t="shared" si="68"/>
        <v>45291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1357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48">
        <f t="shared" si="68"/>
        <v>45291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48">
        <f t="shared" si="68"/>
        <v>45291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48">
        <f t="shared" si="68"/>
        <v>45291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1357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48">
        <f t="shared" si="68"/>
        <v>45291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48">
        <f t="shared" si="68"/>
        <v>45291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48">
        <f t="shared" si="68"/>
        <v>45291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48">
        <f t="shared" si="68"/>
        <v>45291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48">
        <f t="shared" si="68"/>
        <v>45291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1357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48">
        <f t="shared" si="68"/>
        <v>45291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48">
        <f t="shared" si="68"/>
        <v>45291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48">
        <f t="shared" si="68"/>
        <v>45291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1357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48">
        <f t="shared" si="68"/>
        <v>45291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48">
        <f t="shared" si="68"/>
        <v>45291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48">
        <f t="shared" si="68"/>
        <v>45291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48">
        <f t="shared" si="68"/>
        <v>45291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48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2">
        <f>'Справка 8'!C13</f>
        <v>16769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48">
        <f t="shared" si="71"/>
        <v>45291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48">
        <f t="shared" si="71"/>
        <v>45291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48">
        <f t="shared" si="71"/>
        <v>45291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48">
        <f t="shared" si="71"/>
        <v>45291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48">
        <f t="shared" si="71"/>
        <v>45291</v>
      </c>
      <c r="D1202" s="99" t="s">
        <v>770</v>
      </c>
      <c r="E1202" s="99">
        <v>1</v>
      </c>
      <c r="F1202" s="99" t="s">
        <v>761</v>
      </c>
      <c r="H1202" s="482">
        <f>'Справка 8'!C18</f>
        <v>16769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48">
        <f t="shared" si="71"/>
        <v>45291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48">
        <f t="shared" si="71"/>
        <v>45291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48">
        <f t="shared" si="71"/>
        <v>45291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48">
        <f t="shared" si="71"/>
        <v>45291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48">
        <f t="shared" si="71"/>
        <v>45291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48">
        <f t="shared" si="71"/>
        <v>45291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48">
        <f t="shared" si="71"/>
        <v>45291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48">
        <f t="shared" si="71"/>
        <v>45291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48">
        <f t="shared" si="71"/>
        <v>45291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48">
        <f t="shared" si="71"/>
        <v>45291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48">
        <f t="shared" si="71"/>
        <v>45291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48">
        <f t="shared" si="71"/>
        <v>45291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48">
        <f t="shared" si="71"/>
        <v>45291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48">
        <f t="shared" si="71"/>
        <v>45291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48">
        <f t="shared" si="71"/>
        <v>45291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48">
        <f t="shared" si="71"/>
        <v>45291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48">
        <f t="shared" si="71"/>
        <v>45291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48">
        <f t="shared" si="71"/>
        <v>45291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48">
        <f t="shared" si="71"/>
        <v>45291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48">
        <f t="shared" si="71"/>
        <v>45291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48">
        <f t="shared" si="71"/>
        <v>45291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48">
        <f t="shared" si="71"/>
        <v>45291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48">
        <f t="shared" si="71"/>
        <v>45291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48">
        <f t="shared" si="71"/>
        <v>45291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48">
        <f t="shared" si="71"/>
        <v>45291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48">
        <f t="shared" si="71"/>
        <v>45291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48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48">
        <f t="shared" si="74"/>
        <v>45291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48">
        <f t="shared" si="74"/>
        <v>45291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48">
        <f t="shared" si="74"/>
        <v>45291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48">
        <f t="shared" si="74"/>
        <v>45291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48">
        <f t="shared" si="74"/>
        <v>45291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48">
        <f t="shared" si="74"/>
        <v>45291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48">
        <f t="shared" si="74"/>
        <v>45291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48">
        <f t="shared" si="74"/>
        <v>45291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48">
        <f t="shared" si="74"/>
        <v>45291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48">
        <f t="shared" si="74"/>
        <v>45291</v>
      </c>
      <c r="D1239" s="99" t="s">
        <v>763</v>
      </c>
      <c r="E1239" s="99">
        <v>4</v>
      </c>
      <c r="F1239" s="99" t="s">
        <v>762</v>
      </c>
      <c r="H1239" s="482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48">
        <f t="shared" si="74"/>
        <v>45291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48">
        <f t="shared" si="74"/>
        <v>45291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48">
        <f t="shared" si="74"/>
        <v>45291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48">
        <f t="shared" si="74"/>
        <v>45291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48">
        <f t="shared" si="74"/>
        <v>45291</v>
      </c>
      <c r="D1244" s="99" t="s">
        <v>770</v>
      </c>
      <c r="E1244" s="99">
        <v>4</v>
      </c>
      <c r="F1244" s="99" t="s">
        <v>761</v>
      </c>
      <c r="H1244" s="482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48">
        <f t="shared" si="74"/>
        <v>45291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48">
        <f t="shared" si="74"/>
        <v>45291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48">
        <f t="shared" si="74"/>
        <v>45291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48">
        <f t="shared" si="74"/>
        <v>45291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48">
        <f t="shared" si="74"/>
        <v>45291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48">
        <f t="shared" si="74"/>
        <v>45291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48">
        <f t="shared" si="74"/>
        <v>45291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48">
        <f t="shared" si="74"/>
        <v>45291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48">
        <f t="shared" si="74"/>
        <v>45291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48">
        <f t="shared" si="74"/>
        <v>45291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48">
        <f t="shared" si="74"/>
        <v>45291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48">
        <f t="shared" si="74"/>
        <v>45291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48">
        <f t="shared" si="74"/>
        <v>45291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48">
        <f t="shared" si="74"/>
        <v>45291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48">
        <f t="shared" si="74"/>
        <v>45291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48">
        <f t="shared" si="74"/>
        <v>45291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48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48">
        <f t="shared" si="77"/>
        <v>45291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48">
        <f t="shared" si="77"/>
        <v>45291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48">
        <f t="shared" si="77"/>
        <v>45291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48">
        <f t="shared" si="77"/>
        <v>45291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48">
        <f t="shared" si="77"/>
        <v>45291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48">
        <f t="shared" si="77"/>
        <v>45291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48">
        <f t="shared" si="77"/>
        <v>45291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48">
        <f t="shared" si="77"/>
        <v>45291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48">
        <f t="shared" si="77"/>
        <v>45291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48">
        <f t="shared" si="77"/>
        <v>45291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48">
        <f t="shared" si="77"/>
        <v>45291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48">
        <f t="shared" si="77"/>
        <v>45291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48">
        <f t="shared" si="77"/>
        <v>45291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48">
        <f t="shared" si="77"/>
        <v>45291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48">
        <f t="shared" si="77"/>
        <v>45291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48">
        <f t="shared" si="77"/>
        <v>45291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48">
        <f t="shared" si="77"/>
        <v>45291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48">
        <f t="shared" si="77"/>
        <v>45291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48">
        <f t="shared" si="77"/>
        <v>45291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48">
        <f t="shared" si="77"/>
        <v>45291</v>
      </c>
      <c r="D1281" s="99" t="s">
        <v>763</v>
      </c>
      <c r="E1281" s="99">
        <v>7</v>
      </c>
      <c r="F1281" s="99" t="s">
        <v>762</v>
      </c>
      <c r="H1281" s="482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48">
        <f t="shared" si="77"/>
        <v>45291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48">
        <f t="shared" si="77"/>
        <v>45291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48">
        <f t="shared" si="77"/>
        <v>45291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48">
        <f t="shared" si="77"/>
        <v>45291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48">
        <f t="shared" si="77"/>
        <v>45291</v>
      </c>
      <c r="D1286" s="99" t="s">
        <v>770</v>
      </c>
      <c r="E1286" s="99">
        <v>7</v>
      </c>
      <c r="F1286" s="99" t="s">
        <v>761</v>
      </c>
      <c r="H1286" s="482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48">
        <f t="shared" si="77"/>
        <v>45291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48">
        <f t="shared" si="77"/>
        <v>45291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48">
        <f t="shared" si="77"/>
        <v>45291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48">
        <f t="shared" si="77"/>
        <v>45291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48">
        <f t="shared" si="77"/>
        <v>45291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48">
        <f t="shared" si="77"/>
        <v>45291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48">
        <f t="shared" si="77"/>
        <v>45291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48">
        <f t="shared" si="77"/>
        <v>45291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50" sqref="G5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">
      <c r="A12" s="84" t="s">
        <v>23</v>
      </c>
      <c r="B12" s="86" t="s">
        <v>24</v>
      </c>
      <c r="C12" s="188">
        <v>50723</v>
      </c>
      <c r="D12" s="188">
        <v>51580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f>41638+7</f>
        <v>41645</v>
      </c>
      <c r="D13" s="188">
        <v>42771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f>3138+3</f>
        <v>3141</v>
      </c>
      <c r="D14" s="188">
        <v>2815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f>18905</f>
        <v>18905</v>
      </c>
      <c r="D15" s="188">
        <v>20038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5704+3513</f>
        <v>9217</v>
      </c>
      <c r="D16" s="188">
        <v>8239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697</v>
      </c>
      <c r="D17" s="188">
        <v>638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7582</v>
      </c>
      <c r="D18" s="188">
        <v>2310</v>
      </c>
      <c r="E18" s="466" t="s">
        <v>47</v>
      </c>
      <c r="F18" s="465" t="s">
        <v>48</v>
      </c>
      <c r="G18" s="575">
        <f>G12+G15+G16+G17</f>
        <v>18359</v>
      </c>
      <c r="H18" s="576">
        <f>H12+H15+H16+H17</f>
        <v>18359</v>
      </c>
    </row>
    <row r="19" spans="1:8" ht="15.75">
      <c r="A19" s="84" t="s">
        <v>49</v>
      </c>
      <c r="B19" s="86" t="s">
        <v>50</v>
      </c>
      <c r="C19" s="188">
        <v>2864</v>
      </c>
      <c r="D19" s="188">
        <v>2717</v>
      </c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134774</v>
      </c>
      <c r="D20" s="564">
        <f>SUM(D12:D19)</f>
        <v>131108</v>
      </c>
      <c r="E20" s="84" t="s">
        <v>54</v>
      </c>
      <c r="F20" s="87" t="s">
        <v>55</v>
      </c>
      <c r="G20" s="188">
        <v>14479</v>
      </c>
      <c r="H20" s="188">
        <v>14479</v>
      </c>
    </row>
    <row r="21" spans="1:8" ht="15.75">
      <c r="A21" s="94" t="s">
        <v>56</v>
      </c>
      <c r="B21" s="90" t="s">
        <v>57</v>
      </c>
      <c r="C21" s="461">
        <v>83629</v>
      </c>
      <c r="D21" s="461">
        <v>83325</v>
      </c>
      <c r="E21" s="84" t="s">
        <v>58</v>
      </c>
      <c r="F21" s="87" t="s">
        <v>59</v>
      </c>
      <c r="G21" s="188">
        <v>19579</v>
      </c>
      <c r="H21" s="188">
        <v>19337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5791</v>
      </c>
      <c r="H22" s="580">
        <f>SUM(H23:H25)</f>
        <v>5890</v>
      </c>
      <c r="M22" s="92"/>
    </row>
    <row r="23" spans="1:8" ht="1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5791</v>
      </c>
      <c r="H23" s="188">
        <v>5890</v>
      </c>
    </row>
    <row r="24" spans="1:13" ht="15">
      <c r="A24" s="84" t="s">
        <v>67</v>
      </c>
      <c r="B24" s="86" t="s">
        <v>68</v>
      </c>
      <c r="C24" s="188">
        <v>85</v>
      </c>
      <c r="D24" s="188">
        <v>94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199</v>
      </c>
      <c r="D25" s="188">
        <v>155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9" t="s">
        <v>77</v>
      </c>
      <c r="F26" s="89" t="s">
        <v>78</v>
      </c>
      <c r="G26" s="563">
        <f>G20+G21+G22</f>
        <v>39849</v>
      </c>
      <c r="H26" s="564">
        <f>H20+H21+H22</f>
        <v>39706</v>
      </c>
      <c r="M26" s="92"/>
    </row>
    <row r="27" spans="1:8" ht="15.75">
      <c r="A27" s="84" t="s">
        <v>79</v>
      </c>
      <c r="B27" s="86" t="s">
        <v>80</v>
      </c>
      <c r="C27" s="188">
        <v>239</v>
      </c>
      <c r="D27" s="188">
        <v>172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523</v>
      </c>
      <c r="D28" s="564">
        <f>SUM(D24:D27)</f>
        <v>421</v>
      </c>
      <c r="E28" s="193" t="s">
        <v>84</v>
      </c>
      <c r="F28" s="87" t="s">
        <v>85</v>
      </c>
      <c r="G28" s="561">
        <f>SUM(G29:G31)</f>
        <v>203947</v>
      </c>
      <c r="H28" s="562">
        <f>SUM(H29:H31)</f>
        <v>171574</v>
      </c>
      <c r="M28" s="92"/>
    </row>
    <row r="29" spans="1:8" ht="15">
      <c r="A29" s="84"/>
      <c r="B29" s="86"/>
      <c r="C29" s="561"/>
      <c r="D29" s="562"/>
      <c r="E29" s="84" t="s">
        <v>86</v>
      </c>
      <c r="F29" s="87" t="s">
        <v>87</v>
      </c>
      <c r="G29" s="188">
        <v>203947</v>
      </c>
      <c r="H29" s="188">
        <v>171574</v>
      </c>
    </row>
    <row r="30" spans="1:13" ht="1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11154</v>
      </c>
      <c r="H32" s="188">
        <v>30817</v>
      </c>
      <c r="M32" s="92"/>
    </row>
    <row r="33" spans="1:8" ht="15.75">
      <c r="A33" s="467" t="s">
        <v>99</v>
      </c>
      <c r="B33" s="91" t="s">
        <v>100</v>
      </c>
      <c r="C33" s="563">
        <f>C31+C32</f>
        <v>0</v>
      </c>
      <c r="D33" s="564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215101</v>
      </c>
      <c r="H34" s="564">
        <f>H28+H32+H33</f>
        <v>202391</v>
      </c>
    </row>
    <row r="35" spans="1:8" ht="15">
      <c r="A35" s="84" t="s">
        <v>106</v>
      </c>
      <c r="B35" s="88" t="s">
        <v>107</v>
      </c>
      <c r="C35" s="561">
        <f>SUM(C36:C39)</f>
        <v>39</v>
      </c>
      <c r="D35" s="562">
        <f>SUM(D36:D39)</f>
        <v>39</v>
      </c>
      <c r="E35" s="84"/>
      <c r="F35" s="93"/>
      <c r="G35" s="581"/>
      <c r="H35" s="582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273309</v>
      </c>
      <c r="H37" s="566">
        <f>H26+H18+H34</f>
        <v>260456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3"/>
      <c r="H39" s="584"/>
    </row>
    <row r="40" spans="1:13" ht="1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14285</v>
      </c>
      <c r="H40" s="549">
        <v>17815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2720</v>
      </c>
      <c r="H44" s="188">
        <v>2320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4272</v>
      </c>
      <c r="H45" s="188">
        <v>2320</v>
      </c>
    </row>
    <row r="46" spans="1:13" ht="15.75">
      <c r="A46" s="458" t="s">
        <v>137</v>
      </c>
      <c r="B46" s="90" t="s">
        <v>138</v>
      </c>
      <c r="C46" s="563">
        <f>C35+C40+C45</f>
        <v>39</v>
      </c>
      <c r="D46" s="564">
        <f>D35+D40+D45</f>
        <v>39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1980</v>
      </c>
      <c r="H49" s="188">
        <v>1883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8972</v>
      </c>
      <c r="H50" s="562">
        <f>SUM(H44:H49)</f>
        <v>6523</v>
      </c>
    </row>
    <row r="51" spans="1:8" ht="15">
      <c r="A51" s="84" t="s">
        <v>79</v>
      </c>
      <c r="B51" s="86" t="s">
        <v>155</v>
      </c>
      <c r="C51" s="188">
        <v>355</v>
      </c>
      <c r="D51" s="188">
        <v>350</v>
      </c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355</v>
      </c>
      <c r="D52" s="564">
        <f>SUM(D48:D51)</f>
        <v>350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3496</v>
      </c>
      <c r="H54" s="188">
        <v>3829</v>
      </c>
    </row>
    <row r="55" spans="1:8" ht="15.75">
      <c r="A55" s="94" t="s">
        <v>166</v>
      </c>
      <c r="B55" s="90" t="s">
        <v>167</v>
      </c>
      <c r="C55" s="463"/>
      <c r="D55" s="464"/>
      <c r="E55" s="84" t="s">
        <v>168</v>
      </c>
      <c r="F55" s="89" t="s">
        <v>169</v>
      </c>
      <c r="G55" s="188">
        <v>40</v>
      </c>
      <c r="H55" s="188">
        <v>42</v>
      </c>
    </row>
    <row r="56" spans="1:13" ht="15.75" thickBot="1">
      <c r="A56" s="460" t="s">
        <v>170</v>
      </c>
      <c r="B56" s="199" t="s">
        <v>171</v>
      </c>
      <c r="C56" s="567">
        <f>C20+C21+C22+C28+C33+C46+C52+C54+C55</f>
        <v>219320</v>
      </c>
      <c r="D56" s="568">
        <f>D20+D21+D22+D28+D33+D46+D52+D54+D55</f>
        <v>215243</v>
      </c>
      <c r="E56" s="94" t="s">
        <v>825</v>
      </c>
      <c r="F56" s="93" t="s">
        <v>172</v>
      </c>
      <c r="G56" s="565">
        <f>G50+G52+G53+G54+G55</f>
        <v>12508</v>
      </c>
      <c r="H56" s="566">
        <f>H50+H52+H53+H54+H55</f>
        <v>10394</v>
      </c>
      <c r="M56" s="92"/>
    </row>
    <row r="57" spans="1:8" ht="1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0.75">
      <c r="A59" s="84" t="s">
        <v>176</v>
      </c>
      <c r="B59" s="86" t="s">
        <v>177</v>
      </c>
      <c r="C59" s="188">
        <v>2631</v>
      </c>
      <c r="D59" s="188">
        <v>2479</v>
      </c>
      <c r="E59" s="192" t="s">
        <v>180</v>
      </c>
      <c r="F59" s="471" t="s">
        <v>181</v>
      </c>
      <c r="G59" s="188">
        <f>35575+825</f>
        <v>36400</v>
      </c>
      <c r="H59" s="188">
        <v>48530</v>
      </c>
    </row>
    <row r="60" spans="1:13" ht="15">
      <c r="A60" s="84" t="s">
        <v>178</v>
      </c>
      <c r="B60" s="86" t="s">
        <v>179</v>
      </c>
      <c r="C60" s="188">
        <v>1227</v>
      </c>
      <c r="D60" s="188">
        <v>1213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54213</v>
      </c>
      <c r="D61" s="188">
        <v>54520</v>
      </c>
      <c r="E61" s="191" t="s">
        <v>188</v>
      </c>
      <c r="F61" s="87" t="s">
        <v>189</v>
      </c>
      <c r="G61" s="561">
        <f>SUM(G62:G68)</f>
        <v>40162</v>
      </c>
      <c r="H61" s="562">
        <f>SUM(H62:H68)</f>
        <v>57191</v>
      </c>
    </row>
    <row r="62" spans="1:13" ht="15">
      <c r="A62" s="84" t="s">
        <v>186</v>
      </c>
      <c r="B62" s="88" t="s">
        <v>187</v>
      </c>
      <c r="C62" s="188">
        <v>125</v>
      </c>
      <c r="D62" s="188">
        <v>141</v>
      </c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27739</v>
      </c>
      <c r="H64" s="188">
        <v>47209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58196</v>
      </c>
      <c r="D65" s="564">
        <f>SUM(D59:D64)</f>
        <v>58353</v>
      </c>
      <c r="E65" s="84" t="s">
        <v>201</v>
      </c>
      <c r="F65" s="87" t="s">
        <v>202</v>
      </c>
      <c r="G65" s="188">
        <v>3725</v>
      </c>
      <c r="H65" s="188">
        <v>3409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f>2443</f>
        <v>2443</v>
      </c>
      <c r="H66" s="188">
        <v>3175</v>
      </c>
    </row>
    <row r="67" spans="1:8" ht="1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807</v>
      </c>
      <c r="H67" s="188">
        <v>719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f>381+5067</f>
        <v>5448</v>
      </c>
      <c r="H68" s="188">
        <v>2679</v>
      </c>
    </row>
    <row r="69" spans="1:8" ht="15">
      <c r="A69" s="84" t="s">
        <v>210</v>
      </c>
      <c r="B69" s="86" t="s">
        <v>211</v>
      </c>
      <c r="C69" s="188">
        <v>76160</v>
      </c>
      <c r="D69" s="188">
        <v>78496</v>
      </c>
      <c r="E69" s="192" t="s">
        <v>79</v>
      </c>
      <c r="F69" s="87" t="s">
        <v>216</v>
      </c>
      <c r="G69" s="188">
        <f>2073+13764+1900+275</f>
        <v>18012</v>
      </c>
      <c r="H69" s="188">
        <v>18203</v>
      </c>
    </row>
    <row r="70" spans="1:8" ht="15">
      <c r="A70" s="84" t="s">
        <v>214</v>
      </c>
      <c r="B70" s="86" t="s">
        <v>215</v>
      </c>
      <c r="C70" s="188">
        <v>2248</v>
      </c>
      <c r="D70" s="188">
        <v>19380</v>
      </c>
      <c r="E70" s="84" t="s">
        <v>219</v>
      </c>
      <c r="F70" s="87" t="s">
        <v>220</v>
      </c>
      <c r="G70" s="188"/>
      <c r="H70" s="188">
        <v>1357</v>
      </c>
    </row>
    <row r="71" spans="1:8" ht="15.75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3">
        <f>G59+G60+G61+G69+G70</f>
        <v>94574</v>
      </c>
      <c r="H71" s="564">
        <f>H59+H60+H61+H69+H70</f>
        <v>125281</v>
      </c>
    </row>
    <row r="72" spans="1:8" ht="15">
      <c r="A72" s="84" t="s">
        <v>221</v>
      </c>
      <c r="B72" s="86" t="s">
        <v>222</v>
      </c>
      <c r="C72" s="188">
        <v>166</v>
      </c>
      <c r="D72" s="188">
        <v>1654</v>
      </c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5234</v>
      </c>
      <c r="D73" s="188">
        <v>5900</v>
      </c>
      <c r="E73" s="458" t="s">
        <v>230</v>
      </c>
      <c r="F73" s="89" t="s">
        <v>231</v>
      </c>
      <c r="G73" s="463"/>
      <c r="H73" s="464"/>
    </row>
    <row r="74" spans="1:8" ht="1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8327</v>
      </c>
      <c r="D75" s="188">
        <v>14072</v>
      </c>
      <c r="E75" s="470" t="s">
        <v>160</v>
      </c>
      <c r="F75" s="89" t="s">
        <v>233</v>
      </c>
      <c r="G75" s="463">
        <v>43</v>
      </c>
      <c r="H75" s="463">
        <v>48</v>
      </c>
    </row>
    <row r="76" spans="1:8" ht="15.75">
      <c r="A76" s="467" t="s">
        <v>77</v>
      </c>
      <c r="B76" s="90" t="s">
        <v>232</v>
      </c>
      <c r="C76" s="563">
        <f>SUM(C68:C75)</f>
        <v>92135</v>
      </c>
      <c r="D76" s="564">
        <f>SUM(D68:D75)</f>
        <v>119502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">
      <c r="A79" s="84" t="s">
        <v>237</v>
      </c>
      <c r="B79" s="86" t="s">
        <v>238</v>
      </c>
      <c r="C79" s="561">
        <f>SUM(C80:C82)</f>
        <v>0</v>
      </c>
      <c r="D79" s="562">
        <f>SUM(D80:D82)</f>
        <v>0</v>
      </c>
      <c r="E79" s="196" t="s">
        <v>824</v>
      </c>
      <c r="F79" s="93" t="s">
        <v>241</v>
      </c>
      <c r="G79" s="565">
        <f>G71+G73+G75+G77</f>
        <v>94617</v>
      </c>
      <c r="H79" s="566">
        <f>H71+H73+H75+H77</f>
        <v>125329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1"/>
      <c r="H80" s="587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8"/>
      <c r="H82" s="589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0</v>
      </c>
      <c r="D85" s="564">
        <f>D84+D83+D79</f>
        <v>0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">
      <c r="A88" s="84" t="s">
        <v>252</v>
      </c>
      <c r="B88" s="86" t="s">
        <v>253</v>
      </c>
      <c r="C88" s="188">
        <v>905</v>
      </c>
      <c r="D88" s="188">
        <v>847</v>
      </c>
      <c r="E88" s="198"/>
      <c r="F88" s="97"/>
      <c r="G88" s="588"/>
      <c r="H88" s="589"/>
      <c r="M88" s="92"/>
    </row>
    <row r="89" spans="1:8" ht="15">
      <c r="A89" s="84" t="s">
        <v>254</v>
      </c>
      <c r="B89" s="86" t="s">
        <v>255</v>
      </c>
      <c r="C89" s="188">
        <v>23452</v>
      </c>
      <c r="D89" s="188">
        <v>19378</v>
      </c>
      <c r="E89" s="195"/>
      <c r="F89" s="97"/>
      <c r="G89" s="588"/>
      <c r="H89" s="589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">
      <c r="A91" s="84" t="s">
        <v>258</v>
      </c>
      <c r="B91" s="86" t="s">
        <v>259</v>
      </c>
      <c r="C91" s="188">
        <v>19</v>
      </c>
      <c r="D91" s="188">
        <v>12</v>
      </c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24376</v>
      </c>
      <c r="D92" s="564">
        <f>SUM(D88:D91)</f>
        <v>20237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692</v>
      </c>
      <c r="D93" s="463">
        <v>659</v>
      </c>
      <c r="E93" s="195"/>
      <c r="F93" s="97"/>
      <c r="G93" s="588"/>
      <c r="H93" s="589"/>
    </row>
    <row r="94" spans="1:13" ht="15.75" thickBot="1">
      <c r="A94" s="475" t="s">
        <v>263</v>
      </c>
      <c r="B94" s="217" t="s">
        <v>264</v>
      </c>
      <c r="C94" s="567">
        <f>C65+C76+C85+C92+C93</f>
        <v>175399</v>
      </c>
      <c r="D94" s="568">
        <f>D65+D76+D85+D92+D93</f>
        <v>198751</v>
      </c>
      <c r="E94" s="218"/>
      <c r="F94" s="219"/>
      <c r="G94" s="590"/>
      <c r="H94" s="591"/>
      <c r="M94" s="92"/>
    </row>
    <row r="95" spans="1:8" ht="31.5" thickBot="1">
      <c r="A95" s="472" t="s">
        <v>265</v>
      </c>
      <c r="B95" s="473" t="s">
        <v>266</v>
      </c>
      <c r="C95" s="569">
        <f>C94+C56</f>
        <v>394719</v>
      </c>
      <c r="D95" s="570">
        <f>D94+D56</f>
        <v>413994</v>
      </c>
      <c r="E95" s="220" t="s">
        <v>915</v>
      </c>
      <c r="F95" s="474" t="s">
        <v>268</v>
      </c>
      <c r="G95" s="569">
        <f>G37+G40+G56+G79</f>
        <v>394719</v>
      </c>
      <c r="H95" s="570">
        <f>H37+H40+H56+H79</f>
        <v>413994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4" t="s">
        <v>949</v>
      </c>
      <c r="B98" s="665">
        <f>pdeReportingDate</f>
        <v>45392</v>
      </c>
      <c r="C98" s="665"/>
      <c r="D98" s="665"/>
      <c r="E98" s="665"/>
      <c r="F98" s="665"/>
      <c r="G98" s="665"/>
      <c r="H98" s="665"/>
      <c r="M98" s="92"/>
    </row>
    <row r="99" spans="1:13" ht="15">
      <c r="A99" s="654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5" t="s">
        <v>8</v>
      </c>
      <c r="B100" s="666" t="str">
        <f>authorName</f>
        <v>Катерина Чанкова</v>
      </c>
      <c r="C100" s="666"/>
      <c r="D100" s="666"/>
      <c r="E100" s="666"/>
      <c r="F100" s="666"/>
      <c r="G100" s="666"/>
      <c r="H100" s="666"/>
    </row>
    <row r="101" spans="1:8" ht="15">
      <c r="A101" s="655"/>
      <c r="B101" s="75"/>
      <c r="C101" s="75"/>
      <c r="D101" s="75"/>
      <c r="E101" s="75"/>
      <c r="F101" s="75"/>
      <c r="G101" s="75"/>
      <c r="H101" s="75"/>
    </row>
    <row r="102" spans="1:8" ht="15">
      <c r="A102" s="655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6"/>
      <c r="B103" s="668" t="str">
        <f>Начална!B17</f>
        <v>Марин Стоянов</v>
      </c>
      <c r="C103" s="664"/>
      <c r="D103" s="664"/>
      <c r="E103" s="664"/>
      <c r="M103" s="92"/>
    </row>
    <row r="104" spans="1:5" ht="21.75" customHeight="1">
      <c r="A104" s="656"/>
      <c r="B104" s="664"/>
      <c r="C104" s="664"/>
      <c r="D104" s="664"/>
      <c r="E104" s="664"/>
    </row>
    <row r="105" spans="1:13" ht="21.75" customHeight="1">
      <c r="A105" s="656"/>
      <c r="B105" s="664"/>
      <c r="C105" s="664"/>
      <c r="D105" s="664"/>
      <c r="E105" s="664"/>
      <c r="M105" s="92"/>
    </row>
    <row r="106" spans="1:5" ht="21.75" customHeight="1">
      <c r="A106" s="656"/>
      <c r="B106" s="664"/>
      <c r="C106" s="664"/>
      <c r="D106" s="664"/>
      <c r="E106" s="664"/>
    </row>
    <row r="107" spans="1:13" ht="21.75" customHeight="1">
      <c r="A107" s="656"/>
      <c r="B107" s="664"/>
      <c r="C107" s="664"/>
      <c r="D107" s="664"/>
      <c r="E107" s="664"/>
      <c r="M107" s="92"/>
    </row>
    <row r="108" spans="1:5" ht="21.75" customHeight="1">
      <c r="A108" s="656"/>
      <c r="B108" s="664"/>
      <c r="C108" s="664"/>
      <c r="D108" s="664"/>
      <c r="E108" s="664"/>
    </row>
    <row r="109" spans="1:13" ht="21.75" customHeight="1">
      <c r="A109" s="656"/>
      <c r="B109" s="664"/>
      <c r="C109" s="664"/>
      <c r="D109" s="664"/>
      <c r="E109" s="664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968503937007874" bottom="0.1968503937007874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0" sqref="C20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5">
        <v>10755</v>
      </c>
      <c r="D12" s="305">
        <v>11336</v>
      </c>
      <c r="E12" s="185" t="s">
        <v>277</v>
      </c>
      <c r="F12" s="231" t="s">
        <v>278</v>
      </c>
      <c r="G12" s="305">
        <v>5739</v>
      </c>
      <c r="H12" s="305">
        <v>5302</v>
      </c>
    </row>
    <row r="13" spans="1:8" ht="15">
      <c r="A13" s="185" t="s">
        <v>279</v>
      </c>
      <c r="B13" s="181" t="s">
        <v>280</v>
      </c>
      <c r="C13" s="305">
        <v>18571</v>
      </c>
      <c r="D13" s="305">
        <v>23037</v>
      </c>
      <c r="E13" s="185" t="s">
        <v>281</v>
      </c>
      <c r="F13" s="231" t="s">
        <v>282</v>
      </c>
      <c r="G13" s="305">
        <v>897903</v>
      </c>
      <c r="H13" s="305">
        <v>1209065</v>
      </c>
    </row>
    <row r="14" spans="1:8" ht="15">
      <c r="A14" s="185" t="s">
        <v>283</v>
      </c>
      <c r="B14" s="181" t="s">
        <v>284</v>
      </c>
      <c r="C14" s="305">
        <v>8165</v>
      </c>
      <c r="D14" s="305">
        <v>8322</v>
      </c>
      <c r="E14" s="236" t="s">
        <v>285</v>
      </c>
      <c r="F14" s="231" t="s">
        <v>286</v>
      </c>
      <c r="G14" s="305">
        <v>14227</v>
      </c>
      <c r="H14" s="305">
        <v>10982</v>
      </c>
    </row>
    <row r="15" spans="1:8" ht="15">
      <c r="A15" s="185" t="s">
        <v>287</v>
      </c>
      <c r="B15" s="181" t="s">
        <v>288</v>
      </c>
      <c r="C15" s="305">
        <v>43729</v>
      </c>
      <c r="D15" s="305">
        <v>32171</v>
      </c>
      <c r="E15" s="236" t="s">
        <v>79</v>
      </c>
      <c r="F15" s="231" t="s">
        <v>289</v>
      </c>
      <c r="G15" s="305">
        <f>2453+2676+3310+2431</f>
        <v>10870</v>
      </c>
      <c r="H15" s="305">
        <v>7820</v>
      </c>
    </row>
    <row r="16" spans="1:8" ht="15.75">
      <c r="A16" s="185" t="s">
        <v>290</v>
      </c>
      <c r="B16" s="181" t="s">
        <v>291</v>
      </c>
      <c r="C16" s="305">
        <v>6082</v>
      </c>
      <c r="D16" s="305">
        <v>5263</v>
      </c>
      <c r="E16" s="227" t="s">
        <v>52</v>
      </c>
      <c r="F16" s="255" t="s">
        <v>292</v>
      </c>
      <c r="G16" s="594">
        <f>SUM(G12:G15)</f>
        <v>928739</v>
      </c>
      <c r="H16" s="595">
        <f>SUM(H12:H15)</f>
        <v>1233169</v>
      </c>
    </row>
    <row r="17" spans="1:8" ht="30.75">
      <c r="A17" s="185" t="s">
        <v>293</v>
      </c>
      <c r="B17" s="181" t="s">
        <v>294</v>
      </c>
      <c r="C17" s="305">
        <v>818466</v>
      </c>
      <c r="D17" s="305">
        <v>1092086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5">
        <v>-76</v>
      </c>
      <c r="D18" s="305">
        <v>-54</v>
      </c>
      <c r="E18" s="225" t="s">
        <v>297</v>
      </c>
      <c r="F18" s="229" t="s">
        <v>298</v>
      </c>
      <c r="G18" s="605">
        <v>78</v>
      </c>
      <c r="H18" s="605">
        <v>1504</v>
      </c>
    </row>
    <row r="19" spans="1:8" ht="15">
      <c r="A19" s="185" t="s">
        <v>299</v>
      </c>
      <c r="B19" s="181" t="s">
        <v>300</v>
      </c>
      <c r="C19" s="305">
        <v>6319</v>
      </c>
      <c r="D19" s="305">
        <v>12842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3649</v>
      </c>
      <c r="D20" s="305">
        <v>9967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912011</v>
      </c>
      <c r="D22" s="595">
        <f>SUM(D12:D18)+D19</f>
        <v>1185003</v>
      </c>
      <c r="E22" s="185" t="s">
        <v>309</v>
      </c>
      <c r="F22" s="228" t="s">
        <v>310</v>
      </c>
      <c r="G22" s="305">
        <v>109</v>
      </c>
      <c r="H22" s="305">
        <v>133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18</v>
      </c>
      <c r="H23" s="305">
        <v>33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2893</v>
      </c>
      <c r="H24" s="305">
        <v>3595</v>
      </c>
    </row>
    <row r="25" spans="1:8" ht="30.75">
      <c r="A25" s="185" t="s">
        <v>316</v>
      </c>
      <c r="B25" s="228" t="s">
        <v>317</v>
      </c>
      <c r="C25" s="305">
        <v>1182</v>
      </c>
      <c r="D25" s="305">
        <v>882</v>
      </c>
      <c r="E25" s="185" t="s">
        <v>318</v>
      </c>
      <c r="F25" s="228" t="s">
        <v>319</v>
      </c>
      <c r="G25" s="305">
        <v>314</v>
      </c>
      <c r="H25" s="305">
        <v>380</v>
      </c>
    </row>
    <row r="26" spans="1:8" ht="30.75">
      <c r="A26" s="185" t="s">
        <v>320</v>
      </c>
      <c r="B26" s="228" t="s">
        <v>321</v>
      </c>
      <c r="C26" s="305">
        <v>184</v>
      </c>
      <c r="D26" s="305">
        <v>8834</v>
      </c>
      <c r="E26" s="185" t="s">
        <v>322</v>
      </c>
      <c r="F26" s="228" t="s">
        <v>323</v>
      </c>
      <c r="G26" s="305"/>
      <c r="H26" s="306"/>
    </row>
    <row r="27" spans="1:8" ht="30.75">
      <c r="A27" s="185" t="s">
        <v>324</v>
      </c>
      <c r="B27" s="228" t="s">
        <v>325</v>
      </c>
      <c r="C27" s="305">
        <v>590</v>
      </c>
      <c r="D27" s="305">
        <v>420</v>
      </c>
      <c r="E27" s="227" t="s">
        <v>104</v>
      </c>
      <c r="F27" s="229" t="s">
        <v>326</v>
      </c>
      <c r="G27" s="594">
        <f>SUM(G22:G26)</f>
        <v>3334</v>
      </c>
      <c r="H27" s="595">
        <f>SUM(H22:H26)</f>
        <v>4141</v>
      </c>
    </row>
    <row r="28" spans="1:8" ht="15">
      <c r="A28" s="185" t="s">
        <v>79</v>
      </c>
      <c r="B28" s="228" t="s">
        <v>327</v>
      </c>
      <c r="C28" s="305">
        <v>1794</v>
      </c>
      <c r="D28" s="305">
        <v>1716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3750</v>
      </c>
      <c r="D29" s="595">
        <f>SUM(D25:D28)</f>
        <v>11852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0">
        <f>C29+C22</f>
        <v>915761</v>
      </c>
      <c r="D31" s="601">
        <f>D29+D22</f>
        <v>1196855</v>
      </c>
      <c r="E31" s="242" t="s">
        <v>800</v>
      </c>
      <c r="F31" s="257" t="s">
        <v>331</v>
      </c>
      <c r="G31" s="244">
        <f>G16+G18+G27</f>
        <v>932151</v>
      </c>
      <c r="H31" s="245">
        <f>H16+H18+H27</f>
        <v>1238814</v>
      </c>
    </row>
    <row r="32" spans="1:8" ht="1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16390</v>
      </c>
      <c r="D33" s="235">
        <f>IF((H31-D31)&gt;0,H31-D31,0)</f>
        <v>41959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2.2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915761</v>
      </c>
      <c r="D36" s="603">
        <f>D31-D34+D35</f>
        <v>1196855</v>
      </c>
      <c r="E36" s="253" t="s">
        <v>346</v>
      </c>
      <c r="F36" s="247" t="s">
        <v>347</v>
      </c>
      <c r="G36" s="258">
        <f>G35-G34+G31</f>
        <v>932151</v>
      </c>
      <c r="H36" s="259">
        <f>H35-H34+H31</f>
        <v>1238814</v>
      </c>
    </row>
    <row r="37" spans="1:8" ht="15.75">
      <c r="A37" s="252" t="s">
        <v>348</v>
      </c>
      <c r="B37" s="222" t="s">
        <v>349</v>
      </c>
      <c r="C37" s="600">
        <f>IF((G36-C36)&gt;0,G36-C36,0)</f>
        <v>16390</v>
      </c>
      <c r="D37" s="601">
        <f>IF((H36-D36)&gt;0,H36-D36,0)</f>
        <v>41959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2969</v>
      </c>
      <c r="D38" s="595">
        <f>D39+D40+D41</f>
        <v>4334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5">
        <v>2338</v>
      </c>
      <c r="D39" s="305">
        <v>4540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5">
        <v>631</v>
      </c>
      <c r="D40" s="305">
        <v>-206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13421</v>
      </c>
      <c r="D42" s="235">
        <f>+IF((H36-D36-D38)&gt;0,H36-D36-D38,0)</f>
        <v>37625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5">
        <v>2267</v>
      </c>
      <c r="D43" s="305">
        <v>6808</v>
      </c>
      <c r="E43" s="224" t="s">
        <v>364</v>
      </c>
      <c r="F43" s="186" t="s">
        <v>366</v>
      </c>
      <c r="G43" s="551"/>
      <c r="H43" s="604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11154</v>
      </c>
      <c r="D44" s="259">
        <f>IF(H42=0,IF(D42-D43&gt;0,D42-D43+H43,0),IF(H42-H43&lt;0,H43-H42+D42,0))</f>
        <v>30817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6">
        <f>C36+C38+C42</f>
        <v>932151</v>
      </c>
      <c r="D45" s="597">
        <f>D36+D38+D42</f>
        <v>1238814</v>
      </c>
      <c r="E45" s="261" t="s">
        <v>373</v>
      </c>
      <c r="F45" s="263" t="s">
        <v>374</v>
      </c>
      <c r="G45" s="596">
        <f>G42+G36</f>
        <v>932151</v>
      </c>
      <c r="H45" s="597">
        <f>H42+H36</f>
        <v>1238814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69" t="s">
        <v>950</v>
      </c>
      <c r="B47" s="669"/>
      <c r="C47" s="669"/>
      <c r="D47" s="669"/>
      <c r="E47" s="669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4" t="s">
        <v>949</v>
      </c>
      <c r="B50" s="665">
        <f>pdeReportingDate</f>
        <v>45392</v>
      </c>
      <c r="C50" s="665"/>
      <c r="D50" s="665"/>
      <c r="E50" s="665"/>
      <c r="F50" s="665"/>
      <c r="G50" s="665"/>
      <c r="H50" s="665"/>
      <c r="M50" s="92"/>
    </row>
    <row r="51" spans="1:13" s="41" customFormat="1" ht="15">
      <c r="A51" s="654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5" t="s">
        <v>8</v>
      </c>
      <c r="B52" s="666" t="str">
        <f>authorName</f>
        <v>Катерина Чанкова</v>
      </c>
      <c r="C52" s="666"/>
      <c r="D52" s="666"/>
      <c r="E52" s="666"/>
      <c r="F52" s="666"/>
      <c r="G52" s="666"/>
      <c r="H52" s="666"/>
    </row>
    <row r="53" spans="1:8" s="41" customFormat="1" ht="15">
      <c r="A53" s="655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5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6"/>
      <c r="B55" s="668" t="str">
        <f>Начална!B17</f>
        <v>Марин Стоянов</v>
      </c>
      <c r="C55" s="664"/>
      <c r="D55" s="664"/>
      <c r="E55" s="664"/>
      <c r="F55" s="541"/>
      <c r="G55" s="44"/>
      <c r="H55" s="41"/>
    </row>
    <row r="56" spans="1:8" ht="15.75" customHeight="1">
      <c r="A56" s="656"/>
      <c r="B56" s="664"/>
      <c r="C56" s="664"/>
      <c r="D56" s="664"/>
      <c r="E56" s="664"/>
      <c r="F56" s="541"/>
      <c r="G56" s="44"/>
      <c r="H56" s="41"/>
    </row>
    <row r="57" spans="1:8" ht="15.75" customHeight="1">
      <c r="A57" s="656"/>
      <c r="B57" s="664"/>
      <c r="C57" s="664"/>
      <c r="D57" s="664"/>
      <c r="E57" s="664"/>
      <c r="F57" s="541"/>
      <c r="G57" s="44"/>
      <c r="H57" s="41"/>
    </row>
    <row r="58" spans="1:8" ht="15.75" customHeight="1">
      <c r="A58" s="656"/>
      <c r="B58" s="664"/>
      <c r="C58" s="664"/>
      <c r="D58" s="664"/>
      <c r="E58" s="664"/>
      <c r="F58" s="541"/>
      <c r="G58" s="44"/>
      <c r="H58" s="41"/>
    </row>
    <row r="59" spans="1:8" ht="15">
      <c r="A59" s="656"/>
      <c r="B59" s="664"/>
      <c r="C59" s="664"/>
      <c r="D59" s="664"/>
      <c r="E59" s="664"/>
      <c r="F59" s="541"/>
      <c r="G59" s="44"/>
      <c r="H59" s="41"/>
    </row>
    <row r="60" spans="1:8" ht="15">
      <c r="A60" s="656"/>
      <c r="B60" s="664"/>
      <c r="C60" s="664"/>
      <c r="D60" s="664"/>
      <c r="E60" s="664"/>
      <c r="F60" s="541"/>
      <c r="G60" s="44"/>
      <c r="H60" s="41"/>
    </row>
    <row r="61" spans="1:8" ht="15">
      <c r="A61" s="656"/>
      <c r="B61" s="664"/>
      <c r="C61" s="664"/>
      <c r="D61" s="664"/>
      <c r="E61" s="664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1053782</v>
      </c>
      <c r="D11" s="188">
        <v>1448670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-950538</v>
      </c>
      <c r="D12" s="188">
        <v>-1364314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-49798</v>
      </c>
      <c r="D14" s="188">
        <v>-35933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-20401</v>
      </c>
      <c r="D15" s="188">
        <v>-43322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-2999</v>
      </c>
      <c r="D16" s="188">
        <v>-3496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58</v>
      </c>
      <c r="D17" s="188">
        <v>142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-2403</v>
      </c>
      <c r="D18" s="188">
        <v>-2054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114</v>
      </c>
      <c r="D19" s="188">
        <v>88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-506</v>
      </c>
      <c r="D20" s="188">
        <v>-355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3">
        <f>SUM(C11:C20)</f>
        <v>27309</v>
      </c>
      <c r="D21" s="624">
        <f>SUM(D11:D20)</f>
        <v>-574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-15335</v>
      </c>
      <c r="D23" s="188">
        <v>-10280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6971</v>
      </c>
      <c r="D24" s="188">
        <v>6844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-1031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1885</v>
      </c>
      <c r="D29" s="188">
        <v>55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18</v>
      </c>
      <c r="D30" s="188">
        <v>33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3">
        <f>SUM(C23:C32)</f>
        <v>-7492</v>
      </c>
      <c r="D33" s="624">
        <f>SUM(D23:D32)</f>
        <v>-3348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>
        <v>1000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330901</v>
      </c>
      <c r="D37" s="188">
        <v>1334558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-341558</v>
      </c>
      <c r="D38" s="188">
        <v>-1318852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-1589</v>
      </c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">
      <c r="A41" s="268" t="s">
        <v>435</v>
      </c>
      <c r="B41" s="169" t="s">
        <v>436</v>
      </c>
      <c r="C41" s="188">
        <v>-3420</v>
      </c>
      <c r="D41" s="188">
        <v>-5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-12</v>
      </c>
      <c r="D42" s="188">
        <v>185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5">
        <f>SUM(C35:C42)</f>
        <v>-15678</v>
      </c>
      <c r="D43" s="626">
        <f>SUM(D35:D42)</f>
        <v>16886</v>
      </c>
      <c r="E43" s="168"/>
      <c r="F43" s="168"/>
      <c r="G43" s="171"/>
      <c r="H43" s="171"/>
    </row>
    <row r="44" spans="1:8" ht="15.75" thickBot="1">
      <c r="A44" s="289" t="s">
        <v>441</v>
      </c>
      <c r="B44" s="290" t="s">
        <v>442</v>
      </c>
      <c r="C44" s="296">
        <f>C43+C33+C21</f>
        <v>4139</v>
      </c>
      <c r="D44" s="297">
        <f>D43+D33+D21</f>
        <v>12964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20237</v>
      </c>
      <c r="D45" s="298">
        <v>7273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24376</v>
      </c>
      <c r="D46" s="300">
        <f>D45+D44</f>
        <v>20237</v>
      </c>
      <c r="E46" s="168"/>
      <c r="F46" s="168"/>
      <c r="G46" s="171"/>
      <c r="H46" s="171"/>
    </row>
    <row r="47" spans="1:8" ht="15">
      <c r="A47" s="293" t="s">
        <v>447</v>
      </c>
      <c r="B47" s="301" t="s">
        <v>448</v>
      </c>
      <c r="C47" s="288">
        <v>24376</v>
      </c>
      <c r="D47" s="288">
        <v>20237</v>
      </c>
      <c r="E47" s="168"/>
      <c r="F47" s="168"/>
      <c r="G47" s="171"/>
      <c r="H47" s="171"/>
    </row>
    <row r="48" spans="1:8" ht="15.7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2" t="s">
        <v>940</v>
      </c>
      <c r="G50" s="171"/>
      <c r="H50" s="171"/>
    </row>
    <row r="51" spans="1:8" ht="15">
      <c r="A51" s="670" t="s">
        <v>946</v>
      </c>
      <c r="B51" s="670"/>
      <c r="C51" s="670"/>
      <c r="D51" s="670"/>
      <c r="G51" s="171"/>
      <c r="H51" s="171"/>
    </row>
    <row r="52" spans="1:8" ht="15">
      <c r="A52" s="653"/>
      <c r="B52" s="653"/>
      <c r="C52" s="653"/>
      <c r="D52" s="653"/>
      <c r="G52" s="171"/>
      <c r="H52" s="171"/>
    </row>
    <row r="53" spans="1:8" ht="15">
      <c r="A53" s="653"/>
      <c r="B53" s="653"/>
      <c r="C53" s="653"/>
      <c r="D53" s="653"/>
      <c r="G53" s="171"/>
      <c r="H53" s="171"/>
    </row>
    <row r="54" spans="1:13" s="41" customFormat="1" ht="15">
      <c r="A54" s="654" t="s">
        <v>949</v>
      </c>
      <c r="B54" s="665">
        <f>pdeReportingDate</f>
        <v>45392</v>
      </c>
      <c r="C54" s="665"/>
      <c r="D54" s="665"/>
      <c r="E54" s="665"/>
      <c r="F54" s="657"/>
      <c r="G54" s="657"/>
      <c r="H54" s="657"/>
      <c r="M54" s="92"/>
    </row>
    <row r="55" spans="1:13" s="41" customFormat="1" ht="15">
      <c r="A55" s="654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">
      <c r="A56" s="655" t="s">
        <v>8</v>
      </c>
      <c r="B56" s="666" t="str">
        <f>authorName</f>
        <v>Катерина Чанкова</v>
      </c>
      <c r="C56" s="666"/>
      <c r="D56" s="666"/>
      <c r="E56" s="666"/>
      <c r="F56" s="75"/>
      <c r="G56" s="75"/>
      <c r="H56" s="75"/>
    </row>
    <row r="57" spans="1:8" s="41" customFormat="1" ht="15">
      <c r="A57" s="655"/>
      <c r="B57" s="666"/>
      <c r="C57" s="666"/>
      <c r="D57" s="666"/>
      <c r="E57" s="666"/>
      <c r="F57" s="75"/>
      <c r="G57" s="75"/>
      <c r="H57" s="75"/>
    </row>
    <row r="58" spans="1:8" s="41" customFormat="1" ht="15">
      <c r="A58" s="655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">
      <c r="A59" s="656"/>
      <c r="B59" s="668" t="str">
        <f>Начална!B17</f>
        <v>Марин Стоянов</v>
      </c>
      <c r="C59" s="664"/>
      <c r="D59" s="664"/>
      <c r="E59" s="664"/>
      <c r="F59" s="541"/>
      <c r="G59" s="44"/>
      <c r="H59" s="41"/>
    </row>
    <row r="60" spans="1:8" ht="15">
      <c r="A60" s="656"/>
      <c r="B60" s="664"/>
      <c r="C60" s="664"/>
      <c r="D60" s="664"/>
      <c r="E60" s="664"/>
      <c r="F60" s="541"/>
      <c r="G60" s="44"/>
      <c r="H60" s="41"/>
    </row>
    <row r="61" spans="1:8" ht="15">
      <c r="A61" s="656"/>
      <c r="B61" s="664"/>
      <c r="C61" s="664"/>
      <c r="D61" s="664"/>
      <c r="E61" s="664"/>
      <c r="F61" s="541"/>
      <c r="G61" s="44"/>
      <c r="H61" s="41"/>
    </row>
    <row r="62" spans="1:8" ht="15">
      <c r="A62" s="656"/>
      <c r="B62" s="664"/>
      <c r="C62" s="664"/>
      <c r="D62" s="664"/>
      <c r="E62" s="664"/>
      <c r="F62" s="541"/>
      <c r="G62" s="44"/>
      <c r="H62" s="41"/>
    </row>
    <row r="63" spans="1:8" ht="15">
      <c r="A63" s="656"/>
      <c r="B63" s="664"/>
      <c r="C63" s="664"/>
      <c r="D63" s="664"/>
      <c r="E63" s="664"/>
      <c r="F63" s="541"/>
      <c r="G63" s="44"/>
      <c r="H63" s="41"/>
    </row>
    <row r="64" spans="1:8" ht="15">
      <c r="A64" s="656"/>
      <c r="B64" s="664"/>
      <c r="C64" s="664"/>
      <c r="D64" s="664"/>
      <c r="E64" s="664"/>
      <c r="F64" s="541"/>
      <c r="G64" s="44"/>
      <c r="H64" s="41"/>
    </row>
    <row r="65" spans="1:8" ht="15">
      <c r="A65" s="656"/>
      <c r="B65" s="664"/>
      <c r="C65" s="664"/>
      <c r="D65" s="664"/>
      <c r="E65" s="664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7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">
      <selection activeCell="E30" sqref="E30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.75">
      <c r="A8" s="675" t="s">
        <v>453</v>
      </c>
      <c r="B8" s="678" t="s">
        <v>454</v>
      </c>
      <c r="C8" s="67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1" t="s">
        <v>460</v>
      </c>
      <c r="L8" s="671" t="s">
        <v>461</v>
      </c>
      <c r="M8" s="498"/>
      <c r="N8" s="499"/>
    </row>
    <row r="9" spans="1:14" s="500" customFormat="1" ht="30.75">
      <c r="A9" s="676"/>
      <c r="B9" s="679"/>
      <c r="C9" s="672"/>
      <c r="D9" s="674" t="s">
        <v>802</v>
      </c>
      <c r="E9" s="674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2"/>
      <c r="L9" s="672"/>
      <c r="M9" s="503" t="s">
        <v>801</v>
      </c>
      <c r="N9" s="499"/>
    </row>
    <row r="10" spans="1:14" s="500" customFormat="1" ht="30.75">
      <c r="A10" s="677"/>
      <c r="B10" s="680"/>
      <c r="C10" s="673"/>
      <c r="D10" s="674"/>
      <c r="E10" s="674"/>
      <c r="F10" s="501" t="s">
        <v>462</v>
      </c>
      <c r="G10" s="501" t="s">
        <v>463</v>
      </c>
      <c r="H10" s="501" t="s">
        <v>464</v>
      </c>
      <c r="I10" s="673"/>
      <c r="J10" s="673"/>
      <c r="K10" s="673"/>
      <c r="L10" s="673"/>
      <c r="M10" s="504"/>
      <c r="N10" s="499"/>
    </row>
    <row r="11" spans="1:14" s="500" customFormat="1" ht="15.7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0">
        <f>'1-Баланс'!H18</f>
        <v>18359</v>
      </c>
      <c r="D13" s="550">
        <f>'1-Баланс'!H20</f>
        <v>14479</v>
      </c>
      <c r="E13" s="550">
        <f>'1-Баланс'!H21</f>
        <v>19337</v>
      </c>
      <c r="F13" s="550">
        <f>'1-Баланс'!H23</f>
        <v>5890</v>
      </c>
      <c r="G13" s="550">
        <f>'1-Баланс'!H24</f>
        <v>0</v>
      </c>
      <c r="H13" s="551"/>
      <c r="I13" s="550">
        <f>'1-Баланс'!H29+'1-Баланс'!H32</f>
        <v>202391</v>
      </c>
      <c r="J13" s="550">
        <f>'1-Баланс'!H30+'1-Баланс'!H33</f>
        <v>0</v>
      </c>
      <c r="K13" s="551"/>
      <c r="L13" s="550">
        <f>SUM(C13:K13)</f>
        <v>260456</v>
      </c>
      <c r="M13" s="552">
        <f>'1-Баланс'!H40</f>
        <v>17815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0.75">
      <c r="A17" s="514" t="s">
        <v>475</v>
      </c>
      <c r="B17" s="515" t="s">
        <v>476</v>
      </c>
      <c r="C17" s="618">
        <f>C13+C14</f>
        <v>18359</v>
      </c>
      <c r="D17" s="618">
        <f aca="true" t="shared" si="2" ref="D17:M17">D13+D14</f>
        <v>14479</v>
      </c>
      <c r="E17" s="618">
        <f t="shared" si="2"/>
        <v>19337</v>
      </c>
      <c r="F17" s="618">
        <f t="shared" si="2"/>
        <v>5890</v>
      </c>
      <c r="G17" s="618">
        <f t="shared" si="2"/>
        <v>0</v>
      </c>
      <c r="H17" s="618">
        <f t="shared" si="2"/>
        <v>0</v>
      </c>
      <c r="I17" s="618">
        <f t="shared" si="2"/>
        <v>202391</v>
      </c>
      <c r="J17" s="618">
        <f t="shared" si="2"/>
        <v>0</v>
      </c>
      <c r="K17" s="618">
        <f t="shared" si="2"/>
        <v>0</v>
      </c>
      <c r="L17" s="550">
        <f t="shared" si="1"/>
        <v>260456</v>
      </c>
      <c r="M17" s="619">
        <f t="shared" si="2"/>
        <v>17815</v>
      </c>
      <c r="N17" s="160"/>
    </row>
    <row r="18" spans="1:14" ht="1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11154</v>
      </c>
      <c r="J18" s="550">
        <f>+'1-Баланс'!G33</f>
        <v>0</v>
      </c>
      <c r="K18" s="551"/>
      <c r="L18" s="550">
        <f t="shared" si="1"/>
        <v>11154</v>
      </c>
      <c r="M18" s="604">
        <v>2267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889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889</v>
      </c>
      <c r="M23" s="304">
        <f t="shared" si="4"/>
        <v>20</v>
      </c>
      <c r="N23" s="160"/>
    </row>
    <row r="24" spans="1:14" ht="15">
      <c r="A24" s="516" t="s">
        <v>489</v>
      </c>
      <c r="B24" s="517" t="s">
        <v>490</v>
      </c>
      <c r="C24" s="305"/>
      <c r="D24" s="305"/>
      <c r="E24" s="305">
        <v>889</v>
      </c>
      <c r="F24" s="305"/>
      <c r="G24" s="305"/>
      <c r="H24" s="305"/>
      <c r="I24" s="305"/>
      <c r="J24" s="305"/>
      <c r="K24" s="305"/>
      <c r="L24" s="550">
        <f t="shared" si="1"/>
        <v>889</v>
      </c>
      <c r="M24" s="306">
        <v>20</v>
      </c>
      <c r="N24" s="160"/>
    </row>
    <row r="25" spans="1:14" ht="1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">
      <c r="A30" s="516" t="s">
        <v>499</v>
      </c>
      <c r="B30" s="517" t="s">
        <v>500</v>
      </c>
      <c r="C30" s="305"/>
      <c r="D30" s="305"/>
      <c r="E30" s="305">
        <v>-647</v>
      </c>
      <c r="F30" s="305">
        <v>-99</v>
      </c>
      <c r="G30" s="305"/>
      <c r="H30" s="305"/>
      <c r="I30" s="305">
        <v>1556</v>
      </c>
      <c r="J30" s="305"/>
      <c r="K30" s="305"/>
      <c r="L30" s="550">
        <f t="shared" si="1"/>
        <v>810</v>
      </c>
      <c r="M30" s="306">
        <v>-5817</v>
      </c>
      <c r="N30" s="160"/>
    </row>
    <row r="31" spans="1:14" ht="15">
      <c r="A31" s="514" t="s">
        <v>501</v>
      </c>
      <c r="B31" s="515" t="s">
        <v>502</v>
      </c>
      <c r="C31" s="618">
        <f>C19+C22+C23+C26+C30+C29+C17+C18</f>
        <v>18359</v>
      </c>
      <c r="D31" s="618">
        <f aca="true" t="shared" si="6" ref="D31:M31">D19+D22+D23+D26+D30+D29+D17+D18</f>
        <v>14479</v>
      </c>
      <c r="E31" s="618">
        <f t="shared" si="6"/>
        <v>19579</v>
      </c>
      <c r="F31" s="618">
        <f t="shared" si="6"/>
        <v>5791</v>
      </c>
      <c r="G31" s="618">
        <f t="shared" si="6"/>
        <v>0</v>
      </c>
      <c r="H31" s="618">
        <f t="shared" si="6"/>
        <v>0</v>
      </c>
      <c r="I31" s="618">
        <f t="shared" si="6"/>
        <v>215101</v>
      </c>
      <c r="J31" s="618">
        <f t="shared" si="6"/>
        <v>0</v>
      </c>
      <c r="K31" s="618">
        <f t="shared" si="6"/>
        <v>0</v>
      </c>
      <c r="L31" s="550">
        <f t="shared" si="1"/>
        <v>273309</v>
      </c>
      <c r="M31" s="619">
        <f t="shared" si="6"/>
        <v>14285</v>
      </c>
      <c r="N31" s="157"/>
    </row>
    <row r="32" spans="1:14" ht="30.7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1.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1.5" thickBot="1">
      <c r="A34" s="522" t="s">
        <v>507</v>
      </c>
      <c r="B34" s="523" t="s">
        <v>508</v>
      </c>
      <c r="C34" s="553">
        <f aca="true" t="shared" si="7" ref="C34:K34">C31+C32+C33</f>
        <v>18359</v>
      </c>
      <c r="D34" s="553">
        <f t="shared" si="7"/>
        <v>14479</v>
      </c>
      <c r="E34" s="553">
        <f t="shared" si="7"/>
        <v>19579</v>
      </c>
      <c r="F34" s="553">
        <f t="shared" si="7"/>
        <v>5791</v>
      </c>
      <c r="G34" s="553">
        <f t="shared" si="7"/>
        <v>0</v>
      </c>
      <c r="H34" s="553">
        <f t="shared" si="7"/>
        <v>0</v>
      </c>
      <c r="I34" s="553">
        <f t="shared" si="7"/>
        <v>215101</v>
      </c>
      <c r="J34" s="553">
        <f t="shared" si="7"/>
        <v>0</v>
      </c>
      <c r="K34" s="553">
        <f t="shared" si="7"/>
        <v>0</v>
      </c>
      <c r="L34" s="616">
        <f t="shared" si="1"/>
        <v>273309</v>
      </c>
      <c r="M34" s="554">
        <f>M31+M32+M33</f>
        <v>14285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4" t="s">
        <v>949</v>
      </c>
      <c r="B38" s="665">
        <f>pdeReportingDate</f>
        <v>45392</v>
      </c>
      <c r="C38" s="665"/>
      <c r="D38" s="665"/>
      <c r="E38" s="665"/>
      <c r="F38" s="665"/>
      <c r="G38" s="665"/>
      <c r="H38" s="665"/>
      <c r="M38" s="160"/>
    </row>
    <row r="39" spans="1:13" ht="15">
      <c r="A39" s="654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5" t="s">
        <v>8</v>
      </c>
      <c r="B40" s="666" t="str">
        <f>authorName</f>
        <v>Катерина Чанкова</v>
      </c>
      <c r="C40" s="666"/>
      <c r="D40" s="666"/>
      <c r="E40" s="666"/>
      <c r="F40" s="666"/>
      <c r="G40" s="666"/>
      <c r="H40" s="666"/>
      <c r="M40" s="160"/>
    </row>
    <row r="41" spans="1:13" ht="15">
      <c r="A41" s="655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5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">
      <c r="A43" s="656"/>
      <c r="B43" s="668" t="str">
        <f>Начална!B17</f>
        <v>Марин Стоянов</v>
      </c>
      <c r="C43" s="664"/>
      <c r="D43" s="664"/>
      <c r="E43" s="664"/>
      <c r="F43" s="541"/>
      <c r="G43" s="44"/>
      <c r="H43" s="41"/>
      <c r="M43" s="160"/>
    </row>
    <row r="44" spans="1:13" ht="15">
      <c r="A44" s="656"/>
      <c r="B44" s="664"/>
      <c r="C44" s="664"/>
      <c r="D44" s="664"/>
      <c r="E44" s="664"/>
      <c r="F44" s="541"/>
      <c r="G44" s="44"/>
      <c r="H44" s="41"/>
      <c r="M44" s="160"/>
    </row>
    <row r="45" spans="1:13" ht="15">
      <c r="A45" s="656"/>
      <c r="B45" s="664"/>
      <c r="C45" s="664"/>
      <c r="D45" s="664"/>
      <c r="E45" s="664"/>
      <c r="F45" s="541"/>
      <c r="G45" s="44"/>
      <c r="H45" s="41"/>
      <c r="M45" s="160"/>
    </row>
    <row r="46" spans="1:13" ht="15">
      <c r="A46" s="656"/>
      <c r="B46" s="664"/>
      <c r="C46" s="664"/>
      <c r="D46" s="664"/>
      <c r="E46" s="664"/>
      <c r="F46" s="541"/>
      <c r="G46" s="44"/>
      <c r="H46" s="41"/>
      <c r="M46" s="160"/>
    </row>
    <row r="47" spans="1:13" ht="15">
      <c r="A47" s="656"/>
      <c r="B47" s="664"/>
      <c r="C47" s="664"/>
      <c r="D47" s="664"/>
      <c r="E47" s="664"/>
      <c r="F47" s="541"/>
      <c r="G47" s="44"/>
      <c r="H47" s="41"/>
      <c r="M47" s="160"/>
    </row>
    <row r="48" spans="1:13" ht="15">
      <c r="A48" s="656"/>
      <c r="B48" s="664"/>
      <c r="C48" s="664"/>
      <c r="D48" s="664"/>
      <c r="E48" s="664"/>
      <c r="F48" s="541"/>
      <c r="G48" s="44"/>
      <c r="H48" s="41"/>
      <c r="M48" s="160"/>
    </row>
    <row r="49" spans="1:13" ht="15">
      <c r="A49" s="656"/>
      <c r="B49" s="664"/>
      <c r="C49" s="664"/>
      <c r="D49" s="664"/>
      <c r="E49" s="664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5" sqref="E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6" t="s">
        <v>453</v>
      </c>
      <c r="B7" s="687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2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5.7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8" t="s">
        <v>521</v>
      </c>
      <c r="B11" s="310" t="s">
        <v>522</v>
      </c>
      <c r="C11" s="143" t="s">
        <v>523</v>
      </c>
      <c r="D11" s="317">
        <v>51580</v>
      </c>
      <c r="E11" s="317">
        <v>3093</v>
      </c>
      <c r="F11" s="317">
        <v>4592</v>
      </c>
      <c r="G11" s="318">
        <f>D11+E11-F11</f>
        <v>50081</v>
      </c>
      <c r="H11" s="317">
        <v>810</v>
      </c>
      <c r="I11" s="317">
        <v>168</v>
      </c>
      <c r="J11" s="318">
        <f>G11+H11-I11</f>
        <v>50723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50723</v>
      </c>
    </row>
    <row r="12" spans="1:18" ht="15">
      <c r="A12" s="328" t="s">
        <v>524</v>
      </c>
      <c r="B12" s="310" t="s">
        <v>525</v>
      </c>
      <c r="C12" s="143" t="s">
        <v>526</v>
      </c>
      <c r="D12" s="317">
        <v>67741</v>
      </c>
      <c r="E12" s="317">
        <v>321</v>
      </c>
      <c r="F12" s="317">
        <v>263</v>
      </c>
      <c r="G12" s="318">
        <f aca="true" t="shared" si="2" ref="G12:G41">D12+E12-F12</f>
        <v>67799</v>
      </c>
      <c r="H12" s="317">
        <v>249</v>
      </c>
      <c r="I12" s="317">
        <v>38</v>
      </c>
      <c r="J12" s="318">
        <f aca="true" t="shared" si="3" ref="J12:J41">G12+H12-I12</f>
        <v>68010</v>
      </c>
      <c r="K12" s="317">
        <v>24970</v>
      </c>
      <c r="L12" s="317">
        <v>1627</v>
      </c>
      <c r="M12" s="317">
        <v>232</v>
      </c>
      <c r="N12" s="318">
        <f aca="true" t="shared" si="4" ref="N12:N41">K12+L12-M12</f>
        <v>26365</v>
      </c>
      <c r="O12" s="317"/>
      <c r="P12" s="317"/>
      <c r="Q12" s="318">
        <f t="shared" si="0"/>
        <v>26365</v>
      </c>
      <c r="R12" s="329">
        <f t="shared" si="1"/>
        <v>41645</v>
      </c>
    </row>
    <row r="13" spans="1:18" ht="15">
      <c r="A13" s="328" t="s">
        <v>527</v>
      </c>
      <c r="B13" s="310" t="s">
        <v>528</v>
      </c>
      <c r="C13" s="143" t="s">
        <v>529</v>
      </c>
      <c r="D13" s="317">
        <v>27648</v>
      </c>
      <c r="E13" s="317">
        <v>1496</v>
      </c>
      <c r="F13" s="317">
        <v>1055</v>
      </c>
      <c r="G13" s="318">
        <f t="shared" si="2"/>
        <v>28089</v>
      </c>
      <c r="H13" s="317"/>
      <c r="I13" s="317"/>
      <c r="J13" s="318">
        <f t="shared" si="3"/>
        <v>28089</v>
      </c>
      <c r="K13" s="317">
        <v>24833</v>
      </c>
      <c r="L13" s="317">
        <v>897</v>
      </c>
      <c r="M13" s="317">
        <v>782</v>
      </c>
      <c r="N13" s="318">
        <f t="shared" si="4"/>
        <v>24948</v>
      </c>
      <c r="O13" s="317"/>
      <c r="P13" s="317"/>
      <c r="Q13" s="318">
        <f t="shared" si="0"/>
        <v>24948</v>
      </c>
      <c r="R13" s="329">
        <f t="shared" si="1"/>
        <v>3141</v>
      </c>
    </row>
    <row r="14" spans="1:18" ht="15">
      <c r="A14" s="328" t="s">
        <v>530</v>
      </c>
      <c r="B14" s="310" t="s">
        <v>531</v>
      </c>
      <c r="C14" s="143" t="s">
        <v>532</v>
      </c>
      <c r="D14" s="317">
        <v>41705</v>
      </c>
      <c r="E14" s="317">
        <v>445</v>
      </c>
      <c r="F14" s="317">
        <v>1415</v>
      </c>
      <c r="G14" s="318">
        <f t="shared" si="2"/>
        <v>40735</v>
      </c>
      <c r="H14" s="317"/>
      <c r="I14" s="317"/>
      <c r="J14" s="318">
        <f t="shared" si="3"/>
        <v>40735</v>
      </c>
      <c r="K14" s="317">
        <v>21667</v>
      </c>
      <c r="L14" s="317">
        <v>1383</v>
      </c>
      <c r="M14" s="317">
        <v>1220</v>
      </c>
      <c r="N14" s="318">
        <f t="shared" si="4"/>
        <v>21830</v>
      </c>
      <c r="O14" s="317"/>
      <c r="P14" s="317"/>
      <c r="Q14" s="318">
        <f t="shared" si="0"/>
        <v>21830</v>
      </c>
      <c r="R14" s="329">
        <f t="shared" si="1"/>
        <v>18905</v>
      </c>
    </row>
    <row r="15" spans="1:18" ht="15">
      <c r="A15" s="328" t="s">
        <v>533</v>
      </c>
      <c r="B15" s="310" t="s">
        <v>534</v>
      </c>
      <c r="C15" s="143" t="s">
        <v>535</v>
      </c>
      <c r="D15" s="317">
        <v>37798</v>
      </c>
      <c r="E15" s="317">
        <v>6814</v>
      </c>
      <c r="F15" s="317">
        <v>13558</v>
      </c>
      <c r="G15" s="318">
        <f t="shared" si="2"/>
        <v>31054</v>
      </c>
      <c r="H15" s="317"/>
      <c r="I15" s="317"/>
      <c r="J15" s="318">
        <f t="shared" si="3"/>
        <v>31054</v>
      </c>
      <c r="K15" s="317">
        <v>29559</v>
      </c>
      <c r="L15" s="317">
        <v>2609</v>
      </c>
      <c r="M15" s="317">
        <v>10331</v>
      </c>
      <c r="N15" s="318">
        <f t="shared" si="4"/>
        <v>21837</v>
      </c>
      <c r="O15" s="317"/>
      <c r="P15" s="317"/>
      <c r="Q15" s="318">
        <f t="shared" si="0"/>
        <v>21837</v>
      </c>
      <c r="R15" s="329">
        <f t="shared" si="1"/>
        <v>9217</v>
      </c>
    </row>
    <row r="16" spans="1:18" ht="15">
      <c r="A16" s="350" t="s">
        <v>814</v>
      </c>
      <c r="B16" s="310" t="s">
        <v>536</v>
      </c>
      <c r="C16" s="143" t="s">
        <v>537</v>
      </c>
      <c r="D16" s="317">
        <v>8802</v>
      </c>
      <c r="E16" s="317">
        <v>904</v>
      </c>
      <c r="F16" s="317">
        <v>227</v>
      </c>
      <c r="G16" s="318">
        <f t="shared" si="2"/>
        <v>9479</v>
      </c>
      <c r="H16" s="317"/>
      <c r="I16" s="317"/>
      <c r="J16" s="318">
        <f t="shared" si="3"/>
        <v>9479</v>
      </c>
      <c r="K16" s="317">
        <v>8164</v>
      </c>
      <c r="L16" s="317">
        <v>846</v>
      </c>
      <c r="M16" s="317">
        <v>228</v>
      </c>
      <c r="N16" s="318">
        <f t="shared" si="4"/>
        <v>8782</v>
      </c>
      <c r="O16" s="317"/>
      <c r="P16" s="317"/>
      <c r="Q16" s="318">
        <f t="shared" si="0"/>
        <v>8782</v>
      </c>
      <c r="R16" s="329">
        <f t="shared" si="1"/>
        <v>697</v>
      </c>
    </row>
    <row r="17" spans="1:18" s="145" customFormat="1" ht="30.75">
      <c r="A17" s="328" t="s">
        <v>538</v>
      </c>
      <c r="B17" s="146" t="s">
        <v>539</v>
      </c>
      <c r="C17" s="144" t="s">
        <v>540</v>
      </c>
      <c r="D17" s="317">
        <v>2310</v>
      </c>
      <c r="E17" s="317">
        <v>11188</v>
      </c>
      <c r="F17" s="317">
        <v>5916</v>
      </c>
      <c r="G17" s="318">
        <f t="shared" si="2"/>
        <v>7582</v>
      </c>
      <c r="H17" s="317"/>
      <c r="I17" s="317"/>
      <c r="J17" s="318">
        <f t="shared" si="3"/>
        <v>7582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7582</v>
      </c>
    </row>
    <row r="18" spans="1:18" ht="15">
      <c r="A18" s="328" t="s">
        <v>541</v>
      </c>
      <c r="B18" s="146" t="s">
        <v>542</v>
      </c>
      <c r="C18" s="143" t="s">
        <v>543</v>
      </c>
      <c r="D18" s="317">
        <v>8302</v>
      </c>
      <c r="E18" s="317">
        <v>855</v>
      </c>
      <c r="F18" s="317">
        <v>430</v>
      </c>
      <c r="G18" s="318">
        <f t="shared" si="2"/>
        <v>8727</v>
      </c>
      <c r="H18" s="317"/>
      <c r="I18" s="317"/>
      <c r="J18" s="318">
        <f t="shared" si="3"/>
        <v>8727</v>
      </c>
      <c r="K18" s="317">
        <v>5585</v>
      </c>
      <c r="L18" s="317">
        <v>680</v>
      </c>
      <c r="M18" s="317">
        <v>402</v>
      </c>
      <c r="N18" s="318">
        <f t="shared" si="4"/>
        <v>5863</v>
      </c>
      <c r="O18" s="317"/>
      <c r="P18" s="317"/>
      <c r="Q18" s="318">
        <f t="shared" si="0"/>
        <v>5863</v>
      </c>
      <c r="R18" s="329">
        <f t="shared" si="1"/>
        <v>2864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245886</v>
      </c>
      <c r="E19" s="319">
        <f>SUM(E11:E18)</f>
        <v>25116</v>
      </c>
      <c r="F19" s="319">
        <f>SUM(F11:F18)</f>
        <v>27456</v>
      </c>
      <c r="G19" s="318">
        <f t="shared" si="2"/>
        <v>243546</v>
      </c>
      <c r="H19" s="319">
        <f>SUM(H11:H18)</f>
        <v>1059</v>
      </c>
      <c r="I19" s="319">
        <f>SUM(I11:I18)</f>
        <v>206</v>
      </c>
      <c r="J19" s="318">
        <f t="shared" si="3"/>
        <v>244399</v>
      </c>
      <c r="K19" s="319">
        <f>SUM(K11:K18)</f>
        <v>114778</v>
      </c>
      <c r="L19" s="319">
        <f>SUM(L11:L18)</f>
        <v>8042</v>
      </c>
      <c r="M19" s="319">
        <f>SUM(M11:M18)</f>
        <v>13195</v>
      </c>
      <c r="N19" s="318">
        <f t="shared" si="4"/>
        <v>109625</v>
      </c>
      <c r="O19" s="319">
        <f>SUM(O11:O18)</f>
        <v>0</v>
      </c>
      <c r="P19" s="319">
        <f>SUM(P11:P18)</f>
        <v>0</v>
      </c>
      <c r="Q19" s="318">
        <f t="shared" si="0"/>
        <v>109625</v>
      </c>
      <c r="R19" s="329">
        <f t="shared" si="1"/>
        <v>134774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83325</v>
      </c>
      <c r="E20" s="317">
        <v>3466</v>
      </c>
      <c r="F20" s="317">
        <v>5593</v>
      </c>
      <c r="G20" s="318">
        <f t="shared" si="2"/>
        <v>81198</v>
      </c>
      <c r="H20" s="317">
        <v>2717</v>
      </c>
      <c r="I20" s="317">
        <v>286</v>
      </c>
      <c r="J20" s="318">
        <f t="shared" si="3"/>
        <v>83629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83629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">
      <c r="A23" s="328" t="s">
        <v>521</v>
      </c>
      <c r="B23" s="310" t="s">
        <v>552</v>
      </c>
      <c r="C23" s="143" t="s">
        <v>553</v>
      </c>
      <c r="D23" s="317">
        <v>244</v>
      </c>
      <c r="E23" s="317"/>
      <c r="F23" s="317"/>
      <c r="G23" s="318">
        <f t="shared" si="2"/>
        <v>244</v>
      </c>
      <c r="H23" s="317"/>
      <c r="I23" s="317"/>
      <c r="J23" s="318">
        <f t="shared" si="3"/>
        <v>244</v>
      </c>
      <c r="K23" s="317">
        <v>150</v>
      </c>
      <c r="L23" s="317">
        <v>9</v>
      </c>
      <c r="M23" s="317"/>
      <c r="N23" s="318">
        <f t="shared" si="4"/>
        <v>159</v>
      </c>
      <c r="O23" s="317"/>
      <c r="P23" s="317"/>
      <c r="Q23" s="318">
        <f t="shared" si="0"/>
        <v>159</v>
      </c>
      <c r="R23" s="329">
        <f t="shared" si="1"/>
        <v>85</v>
      </c>
    </row>
    <row r="24" spans="1:18" ht="15">
      <c r="A24" s="328" t="s">
        <v>524</v>
      </c>
      <c r="B24" s="310" t="s">
        <v>554</v>
      </c>
      <c r="C24" s="143" t="s">
        <v>555</v>
      </c>
      <c r="D24" s="317">
        <v>2070</v>
      </c>
      <c r="E24" s="317">
        <v>111</v>
      </c>
      <c r="F24" s="317">
        <v>51</v>
      </c>
      <c r="G24" s="318">
        <f t="shared" si="2"/>
        <v>2130</v>
      </c>
      <c r="H24" s="317"/>
      <c r="I24" s="317"/>
      <c r="J24" s="318">
        <f t="shared" si="3"/>
        <v>2130</v>
      </c>
      <c r="K24" s="317">
        <v>1915</v>
      </c>
      <c r="L24" s="317">
        <v>59</v>
      </c>
      <c r="M24" s="317">
        <v>43</v>
      </c>
      <c r="N24" s="318">
        <f t="shared" si="4"/>
        <v>1931</v>
      </c>
      <c r="O24" s="317"/>
      <c r="P24" s="317"/>
      <c r="Q24" s="318">
        <f t="shared" si="0"/>
        <v>1931</v>
      </c>
      <c r="R24" s="329">
        <f t="shared" si="1"/>
        <v>199</v>
      </c>
    </row>
    <row r="25" spans="1:18" ht="1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">
      <c r="A26" s="328" t="s">
        <v>530</v>
      </c>
      <c r="B26" s="148" t="s">
        <v>542</v>
      </c>
      <c r="C26" s="143" t="s">
        <v>558</v>
      </c>
      <c r="D26" s="317">
        <v>577</v>
      </c>
      <c r="E26" s="317">
        <v>123</v>
      </c>
      <c r="F26" s="317">
        <v>42</v>
      </c>
      <c r="G26" s="318">
        <f t="shared" si="2"/>
        <v>658</v>
      </c>
      <c r="H26" s="317"/>
      <c r="I26" s="317"/>
      <c r="J26" s="318">
        <f t="shared" si="3"/>
        <v>658</v>
      </c>
      <c r="K26" s="317">
        <v>405</v>
      </c>
      <c r="L26" s="317">
        <v>55</v>
      </c>
      <c r="M26" s="317">
        <v>41</v>
      </c>
      <c r="N26" s="318">
        <f t="shared" si="4"/>
        <v>419</v>
      </c>
      <c r="O26" s="317"/>
      <c r="P26" s="317"/>
      <c r="Q26" s="318">
        <f t="shared" si="0"/>
        <v>419</v>
      </c>
      <c r="R26" s="329">
        <f t="shared" si="1"/>
        <v>239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2891</v>
      </c>
      <c r="E27" s="321">
        <f aca="true" t="shared" si="5" ref="E27:P27">SUM(E23:E26)</f>
        <v>234</v>
      </c>
      <c r="F27" s="321">
        <f t="shared" si="5"/>
        <v>93</v>
      </c>
      <c r="G27" s="322">
        <f t="shared" si="2"/>
        <v>3032</v>
      </c>
      <c r="H27" s="321">
        <f t="shared" si="5"/>
        <v>0</v>
      </c>
      <c r="I27" s="321">
        <f t="shared" si="5"/>
        <v>0</v>
      </c>
      <c r="J27" s="322">
        <f t="shared" si="3"/>
        <v>3032</v>
      </c>
      <c r="K27" s="321">
        <f t="shared" si="5"/>
        <v>2470</v>
      </c>
      <c r="L27" s="321">
        <f t="shared" si="5"/>
        <v>123</v>
      </c>
      <c r="M27" s="321">
        <f t="shared" si="5"/>
        <v>84</v>
      </c>
      <c r="N27" s="322">
        <f t="shared" si="4"/>
        <v>2509</v>
      </c>
      <c r="O27" s="321">
        <f t="shared" si="5"/>
        <v>0</v>
      </c>
      <c r="P27" s="321">
        <f t="shared" si="5"/>
        <v>0</v>
      </c>
      <c r="Q27" s="322">
        <f t="shared" si="0"/>
        <v>2509</v>
      </c>
      <c r="R27" s="332">
        <f t="shared" si="1"/>
        <v>523</v>
      </c>
    </row>
    <row r="28" spans="1:18" ht="1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">
      <c r="A29" s="328" t="s">
        <v>521</v>
      </c>
      <c r="B29" s="315" t="s">
        <v>561</v>
      </c>
      <c r="C29" s="151" t="s">
        <v>562</v>
      </c>
      <c r="D29" s="324">
        <f>SUM(D30:D33)</f>
        <v>39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39</v>
      </c>
      <c r="H29" s="324">
        <f t="shared" si="6"/>
        <v>0</v>
      </c>
      <c r="I29" s="324">
        <f t="shared" si="6"/>
        <v>0</v>
      </c>
      <c r="J29" s="325">
        <f t="shared" si="3"/>
        <v>39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39</v>
      </c>
    </row>
    <row r="30" spans="1:18" ht="1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">
      <c r="A33" s="328"/>
      <c r="B33" s="310" t="s">
        <v>115</v>
      </c>
      <c r="C33" s="143" t="s">
        <v>566</v>
      </c>
      <c r="D33" s="317">
        <v>39</v>
      </c>
      <c r="E33" s="317"/>
      <c r="F33" s="317"/>
      <c r="G33" s="318">
        <f t="shared" si="2"/>
        <v>39</v>
      </c>
      <c r="H33" s="317"/>
      <c r="I33" s="317"/>
      <c r="J33" s="318">
        <f t="shared" si="3"/>
        <v>39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39</v>
      </c>
    </row>
    <row r="34" spans="1:18" ht="1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39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39</v>
      </c>
      <c r="H40" s="319">
        <f t="shared" si="10"/>
        <v>0</v>
      </c>
      <c r="I40" s="319">
        <f t="shared" si="10"/>
        <v>0</v>
      </c>
      <c r="J40" s="318">
        <f t="shared" si="3"/>
        <v>39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39</v>
      </c>
    </row>
    <row r="41" spans="1:18" ht="15.75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332141</v>
      </c>
      <c r="E42" s="338">
        <f>E19+E20+E21+E27+E40+E41</f>
        <v>28816</v>
      </c>
      <c r="F42" s="338">
        <f aca="true" t="shared" si="11" ref="F42:R42">F19+F20+F21+F27+F40+F41</f>
        <v>33142</v>
      </c>
      <c r="G42" s="338">
        <f t="shared" si="11"/>
        <v>327815</v>
      </c>
      <c r="H42" s="338">
        <f t="shared" si="11"/>
        <v>3776</v>
      </c>
      <c r="I42" s="338">
        <f t="shared" si="11"/>
        <v>492</v>
      </c>
      <c r="J42" s="338">
        <f t="shared" si="11"/>
        <v>331099</v>
      </c>
      <c r="K42" s="338">
        <f t="shared" si="11"/>
        <v>117248</v>
      </c>
      <c r="L42" s="338">
        <f t="shared" si="11"/>
        <v>8165</v>
      </c>
      <c r="M42" s="338">
        <f t="shared" si="11"/>
        <v>13279</v>
      </c>
      <c r="N42" s="338">
        <f t="shared" si="11"/>
        <v>112134</v>
      </c>
      <c r="O42" s="338">
        <f t="shared" si="11"/>
        <v>0</v>
      </c>
      <c r="P42" s="338">
        <f t="shared" si="11"/>
        <v>0</v>
      </c>
      <c r="Q42" s="338">
        <f t="shared" si="11"/>
        <v>112134</v>
      </c>
      <c r="R42" s="339">
        <f t="shared" si="11"/>
        <v>218965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4" t="s">
        <v>949</v>
      </c>
      <c r="C45" s="665">
        <f>pdeReportingDate</f>
        <v>45392</v>
      </c>
      <c r="D45" s="665"/>
      <c r="E45" s="665"/>
      <c r="F45" s="665"/>
      <c r="G45" s="665"/>
      <c r="H45" s="665"/>
      <c r="I45" s="665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4"/>
      <c r="C46" s="51"/>
      <c r="D46" s="51"/>
      <c r="E46" s="51"/>
      <c r="F46" s="51"/>
      <c r="G46" s="51"/>
      <c r="H46" s="51"/>
      <c r="I46" s="51"/>
    </row>
    <row r="47" spans="2:9" ht="15">
      <c r="B47" s="655" t="s">
        <v>8</v>
      </c>
      <c r="C47" s="666" t="str">
        <f>authorName</f>
        <v>Катерина Чанкова</v>
      </c>
      <c r="D47" s="666"/>
      <c r="E47" s="666"/>
      <c r="F47" s="666"/>
      <c r="G47" s="666"/>
      <c r="H47" s="666"/>
      <c r="I47" s="666"/>
    </row>
    <row r="48" spans="2:9" ht="15">
      <c r="B48" s="655"/>
      <c r="C48" s="75"/>
      <c r="D48" s="75"/>
      <c r="E48" s="75"/>
      <c r="F48" s="75"/>
      <c r="G48" s="75"/>
      <c r="H48" s="75"/>
      <c r="I48" s="75"/>
    </row>
    <row r="49" spans="2:9" ht="15">
      <c r="B49" s="655" t="s">
        <v>894</v>
      </c>
      <c r="C49" s="667"/>
      <c r="D49" s="667"/>
      <c r="E49" s="667"/>
      <c r="F49" s="667"/>
      <c r="G49" s="667"/>
      <c r="H49" s="667"/>
      <c r="I49" s="667"/>
    </row>
    <row r="50" spans="2:9" ht="15">
      <c r="B50" s="656"/>
      <c r="C50" s="668" t="str">
        <f>Начална!B17</f>
        <v>Марин Стоянов</v>
      </c>
      <c r="D50" s="664"/>
      <c r="E50" s="664"/>
      <c r="F50" s="664"/>
      <c r="G50" s="541"/>
      <c r="H50" s="44"/>
      <c r="I50" s="41"/>
    </row>
    <row r="51" spans="2:9" ht="15">
      <c r="B51" s="656"/>
      <c r="C51" s="664"/>
      <c r="D51" s="664"/>
      <c r="E51" s="664"/>
      <c r="F51" s="664"/>
      <c r="G51" s="541"/>
      <c r="H51" s="44"/>
      <c r="I51" s="41"/>
    </row>
    <row r="52" spans="2:9" ht="15">
      <c r="B52" s="656"/>
      <c r="C52" s="664"/>
      <c r="D52" s="664"/>
      <c r="E52" s="664"/>
      <c r="F52" s="664"/>
      <c r="G52" s="541"/>
      <c r="H52" s="44"/>
      <c r="I52" s="41"/>
    </row>
    <row r="53" spans="2:9" ht="15">
      <c r="B53" s="656"/>
      <c r="C53" s="664"/>
      <c r="D53" s="664"/>
      <c r="E53" s="664"/>
      <c r="F53" s="664"/>
      <c r="G53" s="541"/>
      <c r="H53" s="44"/>
      <c r="I53" s="41"/>
    </row>
    <row r="54" spans="2:9" ht="15">
      <c r="B54" s="656"/>
      <c r="C54" s="664"/>
      <c r="D54" s="664"/>
      <c r="E54" s="664"/>
      <c r="F54" s="664"/>
      <c r="G54" s="541"/>
      <c r="H54" s="44"/>
      <c r="I54" s="41"/>
    </row>
    <row r="55" spans="2:9" ht="15">
      <c r="B55" s="656"/>
      <c r="C55" s="664"/>
      <c r="D55" s="664"/>
      <c r="E55" s="664"/>
      <c r="F55" s="664"/>
      <c r="G55" s="541"/>
      <c r="H55" s="44"/>
      <c r="I55" s="41"/>
    </row>
    <row r="56" spans="2:9" ht="15">
      <c r="B56" s="656"/>
      <c r="C56" s="664"/>
      <c r="D56" s="664"/>
      <c r="E56" s="664"/>
      <c r="F56" s="664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41">
      <selection activeCell="C66" sqref="C6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355</v>
      </c>
      <c r="D18" s="351">
        <f>+D19+D20</f>
        <v>0</v>
      </c>
      <c r="E18" s="358">
        <f t="shared" si="0"/>
        <v>355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>
        <v>355</v>
      </c>
      <c r="D20" s="357"/>
      <c r="E20" s="358">
        <f t="shared" si="0"/>
        <v>355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355</v>
      </c>
      <c r="D21" s="429">
        <f>D13+D17+D18</f>
        <v>0</v>
      </c>
      <c r="E21" s="430">
        <f>E13+E17+E18</f>
        <v>355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v>76160</v>
      </c>
      <c r="D30" s="357">
        <v>76160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v>2248</v>
      </c>
      <c r="D31" s="357">
        <v>2248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>
        <v>166</v>
      </c>
      <c r="D33" s="357">
        <v>166</v>
      </c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5234</v>
      </c>
      <c r="D35" s="351">
        <f>SUM(D36:D39)</f>
        <v>5234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>
        <v>8</v>
      </c>
      <c r="D36" s="357">
        <v>8</v>
      </c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>
        <v>5194</v>
      </c>
      <c r="D37" s="357">
        <v>5194</v>
      </c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>
        <v>32</v>
      </c>
      <c r="D39" s="357">
        <v>32</v>
      </c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8327</v>
      </c>
      <c r="D40" s="351">
        <f>SUM(D41:D44)</f>
        <v>8327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v>8327</v>
      </c>
      <c r="D44" s="357">
        <v>8327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92135</v>
      </c>
      <c r="D45" s="427">
        <f>D26+D30+D31+D33+D32+D34+D35+D40</f>
        <v>92135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92490</v>
      </c>
      <c r="D46" s="433">
        <f>D45+D23+D21+D11</f>
        <v>92135</v>
      </c>
      <c r="E46" s="434">
        <f>E45+E23+E21+E11</f>
        <v>355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2720</v>
      </c>
      <c r="D54" s="129">
        <f>SUM(D55:D57)</f>
        <v>0</v>
      </c>
      <c r="E54" s="127">
        <f>C54-D54</f>
        <v>2720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>
        <v>2720</v>
      </c>
      <c r="D55" s="188"/>
      <c r="E55" s="127">
        <f>C55-D55</f>
        <v>2720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4272</v>
      </c>
      <c r="D58" s="129">
        <f>D59+D61</f>
        <v>0</v>
      </c>
      <c r="E58" s="127">
        <f t="shared" si="1"/>
        <v>4272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v>2050</v>
      </c>
      <c r="D59" s="188"/>
      <c r="E59" s="127">
        <f t="shared" si="1"/>
        <v>2050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>
        <v>2222</v>
      </c>
      <c r="D61" s="188"/>
      <c r="E61" s="127">
        <f t="shared" si="1"/>
        <v>2222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59" t="s">
        <v>682</v>
      </c>
      <c r="B66" s="126" t="s">
        <v>683</v>
      </c>
      <c r="C66" s="188">
        <v>1980</v>
      </c>
      <c r="D66" s="188"/>
      <c r="E66" s="127">
        <f t="shared" si="1"/>
        <v>1980</v>
      </c>
      <c r="F66" s="187"/>
    </row>
    <row r="67" spans="1:6" ht="1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8972</v>
      </c>
      <c r="D68" s="424">
        <f>D54+D58+D63+D64+D65+D66</f>
        <v>0</v>
      </c>
      <c r="E68" s="425">
        <f t="shared" si="1"/>
        <v>8972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v>3496</v>
      </c>
      <c r="D70" s="188"/>
      <c r="E70" s="127">
        <f t="shared" si="1"/>
        <v>3496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59" t="s">
        <v>669</v>
      </c>
      <c r="B77" s="126" t="s">
        <v>699</v>
      </c>
      <c r="C77" s="129">
        <f>C78+C80</f>
        <v>36400</v>
      </c>
      <c r="D77" s="129">
        <f>D78+D80</f>
        <v>36400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>
        <v>35575</v>
      </c>
      <c r="D78" s="188">
        <v>35575</v>
      </c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>
        <v>825</v>
      </c>
      <c r="D80" s="188">
        <v>825</v>
      </c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40162</v>
      </c>
      <c r="D87" s="125">
        <f>SUM(D88:D92)+D96</f>
        <v>40162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v>27739</v>
      </c>
      <c r="D89" s="188">
        <v>27739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>
        <v>3725</v>
      </c>
      <c r="D90" s="188">
        <v>3725</v>
      </c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v>2443</v>
      </c>
      <c r="D91" s="188">
        <v>2443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5448</v>
      </c>
      <c r="D92" s="129">
        <f>SUM(D93:D95)</f>
        <v>5448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v>381</v>
      </c>
      <c r="D93" s="188">
        <v>381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v>985</v>
      </c>
      <c r="D94" s="188">
        <v>985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>
        <v>4082</v>
      </c>
      <c r="D95" s="188">
        <v>4082</v>
      </c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>
        <v>807</v>
      </c>
      <c r="D96" s="188">
        <v>807</v>
      </c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v>18012</v>
      </c>
      <c r="D97" s="188">
        <v>18012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94574</v>
      </c>
      <c r="D98" s="422">
        <f>D87+D82+D77+D73+D97</f>
        <v>94574</v>
      </c>
      <c r="E98" s="422">
        <f>E87+E82+E77+E73+E97</f>
        <v>0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107042</v>
      </c>
      <c r="D99" s="416">
        <f>D98+D70+D68</f>
        <v>94574</v>
      </c>
      <c r="E99" s="416">
        <f>E98+E70+E68</f>
        <v>12468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>
        <v>1357</v>
      </c>
      <c r="D104" s="207"/>
      <c r="E104" s="207">
        <v>1357</v>
      </c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1357</v>
      </c>
      <c r="D107" s="414">
        <f>SUM(D104:D106)</f>
        <v>0</v>
      </c>
      <c r="E107" s="414">
        <f>SUM(E104:E106)</f>
        <v>1357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4" t="s">
        <v>949</v>
      </c>
      <c r="B111" s="665">
        <f>pdeReportingDate</f>
        <v>45392</v>
      </c>
      <c r="C111" s="665"/>
      <c r="D111" s="665"/>
      <c r="E111" s="665"/>
      <c r="F111" s="665"/>
      <c r="G111" s="51"/>
      <c r="H111" s="51"/>
    </row>
    <row r="112" spans="1:8" ht="15">
      <c r="A112" s="654"/>
      <c r="B112" s="665"/>
      <c r="C112" s="665"/>
      <c r="D112" s="665"/>
      <c r="E112" s="665"/>
      <c r="F112" s="665"/>
      <c r="G112" s="51"/>
      <c r="H112" s="51"/>
    </row>
    <row r="113" spans="1:8" ht="15">
      <c r="A113" s="655" t="s">
        <v>8</v>
      </c>
      <c r="B113" s="666" t="str">
        <f>authorName</f>
        <v>Катерина Чанкова</v>
      </c>
      <c r="C113" s="666"/>
      <c r="D113" s="666"/>
      <c r="E113" s="666"/>
      <c r="F113" s="666"/>
      <c r="G113" s="75"/>
      <c r="H113" s="75"/>
    </row>
    <row r="114" spans="1:8" ht="15">
      <c r="A114" s="655"/>
      <c r="B114" s="666"/>
      <c r="C114" s="666"/>
      <c r="D114" s="666"/>
      <c r="E114" s="666"/>
      <c r="F114" s="666"/>
      <c r="G114" s="75"/>
      <c r="H114" s="75"/>
    </row>
    <row r="115" spans="1:8" ht="15">
      <c r="A115" s="655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6"/>
      <c r="B116" s="668" t="str">
        <f>Начална!B17</f>
        <v>Марин Стоянов</v>
      </c>
      <c r="C116" s="664"/>
      <c r="D116" s="664"/>
      <c r="E116" s="664"/>
      <c r="F116" s="664"/>
      <c r="G116" s="656"/>
      <c r="H116" s="656"/>
    </row>
    <row r="117" spans="1:8" ht="15.75" customHeight="1">
      <c r="A117" s="656"/>
      <c r="B117" s="664"/>
      <c r="C117" s="664"/>
      <c r="D117" s="664"/>
      <c r="E117" s="664"/>
      <c r="F117" s="664"/>
      <c r="G117" s="656"/>
      <c r="H117" s="656"/>
    </row>
    <row r="118" spans="1:8" ht="15.75" customHeight="1">
      <c r="A118" s="656"/>
      <c r="B118" s="664"/>
      <c r="C118" s="664"/>
      <c r="D118" s="664"/>
      <c r="E118" s="664"/>
      <c r="F118" s="664"/>
      <c r="G118" s="656"/>
      <c r="H118" s="656"/>
    </row>
    <row r="119" spans="1:8" ht="15.75" customHeight="1">
      <c r="A119" s="656"/>
      <c r="B119" s="664"/>
      <c r="C119" s="664"/>
      <c r="D119" s="664"/>
      <c r="E119" s="664"/>
      <c r="F119" s="664"/>
      <c r="G119" s="656"/>
      <c r="H119" s="656"/>
    </row>
    <row r="120" spans="1:8" ht="15">
      <c r="A120" s="656"/>
      <c r="B120" s="664"/>
      <c r="C120" s="664"/>
      <c r="D120" s="664"/>
      <c r="E120" s="664"/>
      <c r="F120" s="664"/>
      <c r="G120" s="656"/>
      <c r="H120" s="656"/>
    </row>
    <row r="121" spans="1:8" ht="15">
      <c r="A121" s="656"/>
      <c r="B121" s="664"/>
      <c r="C121" s="664"/>
      <c r="D121" s="664"/>
      <c r="E121" s="664"/>
      <c r="F121" s="664"/>
      <c r="G121" s="656"/>
      <c r="H121" s="656"/>
    </row>
    <row r="122" spans="1:8" ht="15">
      <c r="A122" s="656"/>
      <c r="B122" s="664"/>
      <c r="C122" s="664"/>
      <c r="D122" s="664"/>
      <c r="E122" s="664"/>
      <c r="F122" s="664"/>
      <c r="G122" s="656"/>
      <c r="H122" s="65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>
        <v>16769</v>
      </c>
      <c r="D13" s="438"/>
      <c r="E13" s="438"/>
      <c r="F13" s="438">
        <v>39</v>
      </c>
      <c r="G13" s="438"/>
      <c r="H13" s="438"/>
      <c r="I13" s="439">
        <f>F13+G13-H13</f>
        <v>39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16769</v>
      </c>
      <c r="D18" s="445">
        <f t="shared" si="1"/>
        <v>0</v>
      </c>
      <c r="E18" s="445">
        <f t="shared" si="1"/>
        <v>0</v>
      </c>
      <c r="F18" s="445">
        <f t="shared" si="1"/>
        <v>39</v>
      </c>
      <c r="G18" s="445">
        <f t="shared" si="1"/>
        <v>0</v>
      </c>
      <c r="H18" s="445">
        <f t="shared" si="1"/>
        <v>0</v>
      </c>
      <c r="I18" s="446">
        <f t="shared" si="0"/>
        <v>39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4" t="s">
        <v>949</v>
      </c>
      <c r="B31" s="665">
        <f>pdeReportingDate</f>
        <v>45392</v>
      </c>
      <c r="C31" s="665"/>
      <c r="D31" s="665"/>
      <c r="E31" s="665"/>
      <c r="F31" s="665"/>
      <c r="G31" s="115"/>
      <c r="H31" s="115"/>
      <c r="I31" s="115"/>
    </row>
    <row r="32" spans="1:9" s="107" customFormat="1" ht="15">
      <c r="A32" s="654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">
      <c r="A33" s="655" t="s">
        <v>8</v>
      </c>
      <c r="B33" s="666" t="str">
        <f>authorName</f>
        <v>Катерина Чанкова</v>
      </c>
      <c r="C33" s="666"/>
      <c r="D33" s="666"/>
      <c r="E33" s="666"/>
      <c r="F33" s="666"/>
      <c r="G33" s="115"/>
      <c r="H33" s="115"/>
      <c r="I33" s="115"/>
    </row>
    <row r="34" spans="1:9" s="107" customFormat="1" ht="15">
      <c r="A34" s="655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">
      <c r="A35" s="655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56"/>
      <c r="B36" s="668" t="str">
        <f>Начална!B17</f>
        <v>Марин Стоянов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6"/>
      <c r="B37" s="664"/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6"/>
      <c r="B38" s="664"/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6"/>
      <c r="B39" s="664"/>
      <c r="C39" s="664"/>
      <c r="D39" s="664"/>
      <c r="E39" s="664"/>
      <c r="F39" s="664"/>
      <c r="G39" s="664"/>
      <c r="H39" s="664"/>
      <c r="I39" s="664"/>
    </row>
    <row r="40" spans="1:9" s="107" customFormat="1" ht="15">
      <c r="A40" s="656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">
      <c r="A41" s="656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">
      <c r="A42" s="656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">
      <c r="A2" s="628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">
      <c r="A3" s="628" t="str">
        <f>CONCATENATE("за периода от ",TEXT(startDate,"dd.mm.yyyy г.")," до ",TEXT(endDate,"dd.mm.yyyy г."))</f>
        <v>за периода от 01.01.2023 г. до 31.12.2023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7" t="s">
        <v>912</v>
      </c>
      <c r="D5" s="638" t="s">
        <v>914</v>
      </c>
      <c r="E5" s="637" t="s">
        <v>913</v>
      </c>
      <c r="F5" s="636" t="s">
        <v>911</v>
      </c>
      <c r="G5" s="635" t="s">
        <v>909</v>
      </c>
    </row>
    <row r="6" spans="1:7" ht="18.75" customHeight="1">
      <c r="A6" s="641" t="s">
        <v>955</v>
      </c>
      <c r="B6" s="632" t="s">
        <v>919</v>
      </c>
      <c r="C6" s="639">
        <f>'1-Баланс'!C95</f>
        <v>394719</v>
      </c>
      <c r="D6" s="640">
        <f aca="true" t="shared" si="0" ref="D6:D15">C6-E6</f>
        <v>0</v>
      </c>
      <c r="E6" s="639">
        <f>'1-Баланс'!G95</f>
        <v>394719</v>
      </c>
      <c r="F6" s="633" t="s">
        <v>920</v>
      </c>
      <c r="G6" s="641" t="s">
        <v>955</v>
      </c>
    </row>
    <row r="7" spans="1:7" ht="18.75" customHeight="1">
      <c r="A7" s="641" t="s">
        <v>955</v>
      </c>
      <c r="B7" s="632" t="s">
        <v>918</v>
      </c>
      <c r="C7" s="639">
        <f>'1-Баланс'!G37</f>
        <v>273309</v>
      </c>
      <c r="D7" s="640">
        <f t="shared" si="0"/>
        <v>254950</v>
      </c>
      <c r="E7" s="639">
        <f>'1-Баланс'!G18</f>
        <v>18359</v>
      </c>
      <c r="F7" s="633" t="s">
        <v>455</v>
      </c>
      <c r="G7" s="641" t="s">
        <v>955</v>
      </c>
    </row>
    <row r="8" spans="1:7" ht="18.75" customHeight="1">
      <c r="A8" s="641" t="s">
        <v>955</v>
      </c>
      <c r="B8" s="632" t="s">
        <v>916</v>
      </c>
      <c r="C8" s="639">
        <f>ABS('1-Баланс'!G32)-ABS('1-Баланс'!G33)</f>
        <v>11154</v>
      </c>
      <c r="D8" s="640">
        <f t="shared" si="0"/>
        <v>0</v>
      </c>
      <c r="E8" s="639">
        <f>ABS('2-Отчет за доходите'!C44)-ABS('2-Отчет за доходите'!G44)</f>
        <v>11154</v>
      </c>
      <c r="F8" s="633" t="s">
        <v>917</v>
      </c>
      <c r="G8" s="642" t="s">
        <v>957</v>
      </c>
    </row>
    <row r="9" spans="1:7" ht="18.75" customHeight="1">
      <c r="A9" s="641" t="s">
        <v>955</v>
      </c>
      <c r="B9" s="632" t="s">
        <v>922</v>
      </c>
      <c r="C9" s="639">
        <f>'1-Баланс'!D92</f>
        <v>20237</v>
      </c>
      <c r="D9" s="640">
        <f t="shared" si="0"/>
        <v>0</v>
      </c>
      <c r="E9" s="639">
        <f>'3-Отчет за паричния поток'!C45</f>
        <v>20237</v>
      </c>
      <c r="F9" s="633" t="s">
        <v>921</v>
      </c>
      <c r="G9" s="642" t="s">
        <v>956</v>
      </c>
    </row>
    <row r="10" spans="1:7" ht="18.75" customHeight="1">
      <c r="A10" s="641" t="s">
        <v>955</v>
      </c>
      <c r="B10" s="632" t="s">
        <v>923</v>
      </c>
      <c r="C10" s="639">
        <f>'1-Баланс'!C92</f>
        <v>24376</v>
      </c>
      <c r="D10" s="640">
        <f t="shared" si="0"/>
        <v>0</v>
      </c>
      <c r="E10" s="639">
        <f>'3-Отчет за паричния поток'!C46</f>
        <v>24376</v>
      </c>
      <c r="F10" s="633" t="s">
        <v>924</v>
      </c>
      <c r="G10" s="642" t="s">
        <v>956</v>
      </c>
    </row>
    <row r="11" spans="1:7" ht="18.75" customHeight="1">
      <c r="A11" s="641" t="s">
        <v>955</v>
      </c>
      <c r="B11" s="632" t="s">
        <v>918</v>
      </c>
      <c r="C11" s="639">
        <f>'1-Баланс'!G37</f>
        <v>273309</v>
      </c>
      <c r="D11" s="640">
        <f t="shared" si="0"/>
        <v>0</v>
      </c>
      <c r="E11" s="639">
        <f>'4-Отчет за собствения капитал'!L34</f>
        <v>273309</v>
      </c>
      <c r="F11" s="633" t="s">
        <v>925</v>
      </c>
      <c r="G11" s="642" t="s">
        <v>958</v>
      </c>
    </row>
    <row r="12" spans="1:7" ht="18.75" customHeight="1">
      <c r="A12" s="641" t="s">
        <v>955</v>
      </c>
      <c r="B12" s="632" t="s">
        <v>926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3" t="s">
        <v>930</v>
      </c>
      <c r="G12" s="642" t="s">
        <v>959</v>
      </c>
    </row>
    <row r="13" spans="1:7" ht="18.75" customHeight="1">
      <c r="A13" s="641" t="s">
        <v>955</v>
      </c>
      <c r="B13" s="632" t="s">
        <v>927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931</v>
      </c>
      <c r="G13" s="642" t="s">
        <v>959</v>
      </c>
    </row>
    <row r="14" spans="1:7" ht="18.75" customHeight="1">
      <c r="A14" s="641" t="s">
        <v>955</v>
      </c>
      <c r="B14" s="632" t="s">
        <v>928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3" t="s">
        <v>932</v>
      </c>
      <c r="G14" s="642" t="s">
        <v>959</v>
      </c>
    </row>
    <row r="15" spans="1:7" ht="18.75" customHeight="1">
      <c r="A15" s="641" t="s">
        <v>955</v>
      </c>
      <c r="B15" s="632" t="s">
        <v>929</v>
      </c>
      <c r="C15" s="639">
        <f>'1-Баланс'!C39</f>
        <v>39</v>
      </c>
      <c r="D15" s="640" t="e">
        <f t="shared" si="0"/>
        <v>#REF!</v>
      </c>
      <c r="E15" s="639" t="e">
        <f>#REF!+#REF!</f>
        <v>#REF!</v>
      </c>
      <c r="F15" s="633" t="s">
        <v>933</v>
      </c>
      <c r="G15" s="642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P.Kocova</cp:lastModifiedBy>
  <cp:lastPrinted>2024-04-26T12:17:23Z</cp:lastPrinted>
  <dcterms:created xsi:type="dcterms:W3CDTF">2006-09-16T00:00:00Z</dcterms:created>
  <dcterms:modified xsi:type="dcterms:W3CDTF">2024-04-26T12:59:51Z</dcterms:modified>
  <cp:category/>
  <cp:version/>
  <cp:contentType/>
  <cp:contentStatus/>
</cp:coreProperties>
</file>